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F246DCB3-D7C9-4DD4-A1EB-5AFB58A2CBAE}" xr6:coauthVersionLast="47" xr6:coauthVersionMax="47" xr10:uidLastSave="{00000000-0000-0000-0000-000000000000}"/>
  <bookViews>
    <workbookView xWindow="-120" yWindow="-120" windowWidth="23280" windowHeight="12480" tabRatio="955" xr2:uid="{00000000-000D-0000-FFFF-FFFF00000000}"/>
  </bookViews>
  <sheets>
    <sheet name="Cover" sheetId="41" r:id="rId1"/>
    <sheet name="Περιεχόμενα" sheetId="47" r:id="rId2"/>
    <sheet name="Περιβάλλον" sheetId="42" r:id="rId3"/>
    <sheet name="Επίδραση Εργοδότη" sheetId="52" r:id="rId4"/>
    <sheet name="Δείκτες Αποδοχών" sheetId="53" r:id="rId5"/>
    <sheet name="Digital Banking " sheetId="43" r:id="rId6"/>
    <sheet name="Όργανα Διακυβέρνησης" sheetId="46" r:id="rId7"/>
    <sheet name="Ηθική Ακεραιότητα" sheetId="44" r:id="rId8"/>
    <sheet name="Υπεύθυνη Πληροφόρηση" sheetId="45" r:id="rId9"/>
    <sheet name="Σχέσεις με Προμηθευτές" sheetId="50" r:id="rId10"/>
    <sheet name="Βιώσιμη χρηματοδότηση" sheetId="55" r:id="rId11"/>
    <sheet name="ESMS " sheetId="56" r:id="rId12"/>
    <sheet name="Αρχές Αναφοράς Πληροφοριών" sheetId="54" r:id="rId13"/>
  </sheets>
  <externalReferences>
    <externalReference r:id="rId14"/>
    <externalReference r:id="rId15"/>
  </externalReferences>
  <definedNames>
    <definedName name="Gender_Diversity_per_Seniority_Level___by_Region_Rate" localSheetId="5">[1]Index!#REF!</definedName>
    <definedName name="Gender_Diversity_per_Seniority_Level___by_Region_Rate" localSheetId="6">#REF!</definedName>
    <definedName name="Gender_Diversity_per_Seniority_Level___by_Region_Rate" localSheetId="1">Περιεχόμενα!#REF!</definedName>
    <definedName name="Gender_Diversity_per_Seniority_Level___by_Region_Rate" localSheetId="8">[2]Index!#REF!</definedName>
    <definedName name="Gender_Diversity_per_Seniority_Level___by_Region_Rate">#REF!</definedName>
    <definedName name="_xlnm.Print_Area" localSheetId="3">'Επίδραση Εργοδότη'!$B$2:$L$339</definedName>
    <definedName name="_xlnm.Print_Area" localSheetId="1">Περιεχόμενα!$B$1:$G$62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53" l="1"/>
  <c r="C38" i="53"/>
  <c r="C39" i="53"/>
  <c r="C40" i="53"/>
  <c r="E397" i="52"/>
  <c r="E396" i="52"/>
  <c r="E395" i="52"/>
  <c r="E394" i="52"/>
  <c r="P386" i="52"/>
  <c r="O386" i="52"/>
  <c r="N386" i="52"/>
  <c r="M386" i="52"/>
  <c r="L386" i="52"/>
  <c r="G386" i="52"/>
  <c r="F386" i="52"/>
  <c r="D386" i="52"/>
  <c r="C386" i="52"/>
  <c r="Q385" i="52"/>
  <c r="T385" i="52" s="1"/>
  <c r="N385" i="52"/>
  <c r="J385" i="52"/>
  <c r="H385" i="52"/>
  <c r="E385" i="52"/>
  <c r="K385" i="52" s="1"/>
  <c r="Q384" i="52"/>
  <c r="T384" i="52" s="1"/>
  <c r="N384" i="52"/>
  <c r="J384" i="52"/>
  <c r="H384" i="52"/>
  <c r="K384" i="52" s="1"/>
  <c r="E384" i="52"/>
  <c r="T383" i="52"/>
  <c r="Q383" i="52"/>
  <c r="N383" i="52"/>
  <c r="J383" i="52"/>
  <c r="H383" i="52"/>
  <c r="K383" i="52" s="1"/>
  <c r="E383" i="52"/>
  <c r="T382" i="52"/>
  <c r="Q382" i="52"/>
  <c r="Q386" i="52" s="1"/>
  <c r="T386" i="52" s="1"/>
  <c r="N382" i="52"/>
  <c r="J382" i="52"/>
  <c r="H382" i="52"/>
  <c r="H386" i="52" s="1"/>
  <c r="K386" i="52" s="1"/>
  <c r="E382" i="52"/>
  <c r="E386" i="52" s="1"/>
  <c r="J276" i="52"/>
  <c r="I276" i="52"/>
  <c r="I275" i="52"/>
  <c r="G275" i="52"/>
  <c r="E275" i="52"/>
  <c r="F276" i="52" s="1"/>
  <c r="C275" i="52"/>
  <c r="C276" i="52" s="1"/>
  <c r="N254" i="52"/>
  <c r="M254" i="52"/>
  <c r="L254" i="52"/>
  <c r="K254" i="52"/>
  <c r="J254" i="52"/>
  <c r="I254" i="52"/>
  <c r="H254" i="52"/>
  <c r="G254" i="52"/>
  <c r="F254" i="52"/>
  <c r="E254" i="52"/>
  <c r="D254" i="52"/>
  <c r="C254" i="52"/>
  <c r="L246" i="52"/>
  <c r="K246" i="52"/>
  <c r="L245" i="52"/>
  <c r="K245" i="52"/>
  <c r="L244" i="52"/>
  <c r="K244" i="52"/>
  <c r="J238" i="52"/>
  <c r="I238" i="52"/>
  <c r="H238" i="52"/>
  <c r="G238" i="52"/>
  <c r="F238" i="52"/>
  <c r="E238" i="52"/>
  <c r="D238" i="52"/>
  <c r="C238" i="52"/>
  <c r="L237" i="52"/>
  <c r="K237" i="52"/>
  <c r="L236" i="52"/>
  <c r="L238" i="52" s="1"/>
  <c r="K236" i="52"/>
  <c r="K238" i="52" s="1"/>
  <c r="J221" i="52"/>
  <c r="I221" i="52"/>
  <c r="G221" i="52"/>
  <c r="H221" i="52" s="1"/>
  <c r="E221" i="52"/>
  <c r="F221" i="52" s="1"/>
  <c r="D221" i="52"/>
  <c r="C221" i="52"/>
  <c r="I220" i="52"/>
  <c r="I222" i="52" s="1"/>
  <c r="G220" i="52"/>
  <c r="G222" i="52" s="1"/>
  <c r="E220" i="52"/>
  <c r="E222" i="52" s="1"/>
  <c r="C220" i="52"/>
  <c r="C222" i="52" s="1"/>
  <c r="F206" i="52"/>
  <c r="F205" i="52"/>
  <c r="F204" i="52"/>
  <c r="E190" i="52"/>
  <c r="D190" i="52"/>
  <c r="G190" i="52" s="1"/>
  <c r="G189" i="52"/>
  <c r="G188" i="52"/>
  <c r="C170" i="52"/>
  <c r="H169" i="52"/>
  <c r="G169" i="52"/>
  <c r="F169" i="52"/>
  <c r="E169" i="52"/>
  <c r="D169" i="52"/>
  <c r="C169" i="52"/>
  <c r="J168" i="52"/>
  <c r="I168" i="52"/>
  <c r="K168" i="52" s="1"/>
  <c r="K167" i="52"/>
  <c r="J167" i="52"/>
  <c r="I167" i="52"/>
  <c r="J166" i="52"/>
  <c r="I166" i="52"/>
  <c r="K165" i="52"/>
  <c r="J165" i="52"/>
  <c r="J169" i="52" s="1"/>
  <c r="I165" i="52"/>
  <c r="I169" i="52" s="1"/>
  <c r="D156" i="52"/>
  <c r="E90" i="52"/>
  <c r="H82" i="52"/>
  <c r="G82" i="52"/>
  <c r="G81" i="52"/>
  <c r="F81" i="52"/>
  <c r="E81" i="52"/>
  <c r="H80" i="52"/>
  <c r="G80" i="52"/>
  <c r="G79" i="52"/>
  <c r="F79" i="52"/>
  <c r="E79" i="52"/>
  <c r="H78" i="52"/>
  <c r="G78" i="52"/>
  <c r="I70" i="52"/>
  <c r="I80" i="52" s="1"/>
  <c r="H70" i="52"/>
  <c r="G71" i="52" s="1"/>
  <c r="G70" i="52"/>
  <c r="F70" i="52"/>
  <c r="F82" i="52" s="1"/>
  <c r="E70" i="52"/>
  <c r="E71" i="52" s="1"/>
  <c r="D70" i="52"/>
  <c r="D81" i="52" s="1"/>
  <c r="C70" i="52"/>
  <c r="C82" i="52" s="1"/>
  <c r="K69" i="52"/>
  <c r="J69" i="52"/>
  <c r="I69" i="52"/>
  <c r="J68" i="52"/>
  <c r="I68" i="52"/>
  <c r="I81" i="52" s="1"/>
  <c r="K67" i="52"/>
  <c r="J67" i="52"/>
  <c r="I67" i="52"/>
  <c r="J66" i="52"/>
  <c r="I66" i="52"/>
  <c r="K66" i="52" s="1"/>
  <c r="K65" i="52"/>
  <c r="J65" i="52"/>
  <c r="I65" i="52"/>
  <c r="I25" i="52"/>
  <c r="G25" i="52"/>
  <c r="E25" i="52"/>
  <c r="C25" i="52"/>
  <c r="J24" i="52"/>
  <c r="I24" i="52"/>
  <c r="J23" i="52"/>
  <c r="I23" i="52"/>
  <c r="J22" i="52"/>
  <c r="I22" i="52"/>
  <c r="K70" i="52" l="1"/>
  <c r="K78" i="52" s="1"/>
  <c r="J81" i="52"/>
  <c r="E83" i="52"/>
  <c r="I170" i="52"/>
  <c r="G277" i="52"/>
  <c r="I277" i="52"/>
  <c r="K82" i="52"/>
  <c r="G83" i="52"/>
  <c r="K169" i="52"/>
  <c r="K179" i="52" s="1"/>
  <c r="D276" i="52"/>
  <c r="C80" i="52"/>
  <c r="C277" i="52"/>
  <c r="K68" i="52"/>
  <c r="D80" i="52"/>
  <c r="E170" i="52"/>
  <c r="E277" i="52"/>
  <c r="K382" i="52"/>
  <c r="C71" i="52"/>
  <c r="E78" i="52"/>
  <c r="H79" i="52"/>
  <c r="E80" i="52"/>
  <c r="H81" i="52"/>
  <c r="E82" i="52"/>
  <c r="K166" i="52"/>
  <c r="G170" i="52"/>
  <c r="G276" i="52"/>
  <c r="I71" i="52"/>
  <c r="I83" i="52" s="1"/>
  <c r="I82" i="52"/>
  <c r="E276" i="52"/>
  <c r="D78" i="52"/>
  <c r="D82" i="52"/>
  <c r="F78" i="52"/>
  <c r="C79" i="52"/>
  <c r="I79" i="52"/>
  <c r="F80" i="52"/>
  <c r="C81" i="52"/>
  <c r="K275" i="52"/>
  <c r="H276" i="52" s="1"/>
  <c r="J70" i="52"/>
  <c r="C78" i="52"/>
  <c r="I78" i="52"/>
  <c r="D79" i="52"/>
  <c r="H181" i="52" l="1"/>
  <c r="J181" i="52"/>
  <c r="K177" i="52"/>
  <c r="J180" i="52"/>
  <c r="I180" i="52"/>
  <c r="I178" i="52"/>
  <c r="E181" i="52"/>
  <c r="E182" i="52" s="1"/>
  <c r="J80" i="52"/>
  <c r="J82" i="52"/>
  <c r="J78" i="52"/>
  <c r="K80" i="52"/>
  <c r="K79" i="52"/>
  <c r="J178" i="52"/>
  <c r="G181" i="52"/>
  <c r="F181" i="52"/>
  <c r="I181" i="52"/>
  <c r="K178" i="52"/>
  <c r="C83" i="52"/>
  <c r="K81" i="52"/>
  <c r="K180" i="52"/>
  <c r="J79" i="52"/>
  <c r="J179" i="52"/>
  <c r="C181" i="52"/>
  <c r="F180" i="52"/>
  <c r="I179" i="52"/>
  <c r="C179" i="52"/>
  <c r="F178" i="52"/>
  <c r="I177" i="52"/>
  <c r="C177" i="52"/>
  <c r="H180" i="52"/>
  <c r="E179" i="52"/>
  <c r="E177" i="52"/>
  <c r="G180" i="52"/>
  <c r="J177" i="52"/>
  <c r="E180" i="52"/>
  <c r="H179" i="52"/>
  <c r="E178" i="52"/>
  <c r="H177" i="52"/>
  <c r="C180" i="52"/>
  <c r="F177" i="52"/>
  <c r="H178" i="52"/>
  <c r="D181" i="52"/>
  <c r="D179" i="52"/>
  <c r="G178" i="52"/>
  <c r="D177" i="52"/>
  <c r="D180" i="52"/>
  <c r="G179" i="52"/>
  <c r="D178" i="52"/>
  <c r="G177" i="52"/>
  <c r="F179" i="52"/>
  <c r="C178" i="52"/>
  <c r="C182" i="52" l="1"/>
  <c r="G182" i="52"/>
  <c r="D9" i="50" l="1"/>
  <c r="E9" i="50" l="1"/>
  <c r="F9" i="50" s="1"/>
  <c r="C9" i="50"/>
  <c r="D6" i="50" l="1"/>
  <c r="F6" i="50"/>
  <c r="D7" i="50"/>
  <c r="F7" i="50"/>
  <c r="D8" i="50"/>
  <c r="F8" i="50"/>
  <c r="K12" i="46" l="1"/>
  <c r="E12" i="46"/>
  <c r="K6" i="46"/>
  <c r="H6" i="46"/>
  <c r="E6" i="46"/>
  <c r="L12" i="46" l="1"/>
  <c r="D13" i="46" s="1"/>
  <c r="L6" i="46"/>
  <c r="H7" i="46" s="1"/>
  <c r="I7" i="46"/>
  <c r="G13" i="46" l="1"/>
  <c r="E13" i="46"/>
  <c r="L13" i="46" s="1"/>
  <c r="F13" i="46"/>
  <c r="K13" i="46"/>
  <c r="C13" i="46"/>
  <c r="H13" i="46"/>
  <c r="J13" i="46"/>
  <c r="I13" i="46"/>
  <c r="C7" i="46"/>
  <c r="J7" i="46"/>
  <c r="D7" i="46"/>
  <c r="K7" i="46"/>
  <c r="F7" i="46"/>
  <c r="E7" i="46"/>
  <c r="G7" i="46"/>
  <c r="L7" i="46" l="1"/>
  <c r="H27" i="42"/>
  <c r="Q27" i="42" s="1"/>
  <c r="F27" i="42"/>
  <c r="O27" i="42" s="1"/>
  <c r="D27" i="42"/>
  <c r="M27" i="42" s="1"/>
  <c r="H26" i="42"/>
  <c r="Q26" i="42" s="1"/>
  <c r="F26" i="42"/>
  <c r="O26" i="42" s="1"/>
  <c r="D26" i="42"/>
  <c r="M26" i="42" s="1"/>
  <c r="O24" i="42"/>
  <c r="M24" i="42"/>
  <c r="H24" i="42"/>
  <c r="Q24" i="42" s="1"/>
  <c r="O23" i="42"/>
  <c r="M23" i="42"/>
  <c r="H23" i="42"/>
  <c r="Q23" i="42" s="1"/>
  <c r="Q22" i="42"/>
  <c r="O22" i="42"/>
  <c r="M22" i="42"/>
  <c r="O21" i="42"/>
  <c r="M21" i="42"/>
  <c r="H21" i="42"/>
  <c r="Q21" i="42" s="1"/>
  <c r="O20" i="42"/>
  <c r="M20" i="42"/>
  <c r="H20" i="42"/>
  <c r="Q20" i="42" s="1"/>
  <c r="O19" i="42"/>
  <c r="M19" i="42"/>
  <c r="H19" i="42"/>
  <c r="Q19" i="42" s="1"/>
  <c r="O13" i="42"/>
  <c r="M13" i="42"/>
  <c r="H13" i="42"/>
  <c r="Q13" i="42" s="1"/>
  <c r="O12" i="42"/>
  <c r="M12" i="42"/>
  <c r="H12" i="42"/>
  <c r="Q12" i="42" s="1"/>
  <c r="H10" i="42"/>
  <c r="Q10" i="42" s="1"/>
  <c r="H9" i="42"/>
  <c r="Q9" i="42" s="1"/>
  <c r="F9" i="42"/>
  <c r="O9" i="42" s="1"/>
  <c r="D9" i="42"/>
  <c r="M9" i="42" s="1"/>
  <c r="H8" i="42"/>
  <c r="Q8" i="42" s="1"/>
  <c r="F8" i="42"/>
  <c r="O8" i="42" s="1"/>
  <c r="D8" i="42"/>
  <c r="M8" i="42" s="1"/>
  <c r="M7" i="42"/>
  <c r="H7" i="42"/>
  <c r="Q7" i="42" s="1"/>
  <c r="H6" i="42"/>
  <c r="Q6" i="42" s="1"/>
  <c r="F6" i="42"/>
  <c r="O6" i="42" s="1"/>
  <c r="D6" i="42"/>
  <c r="M6" i="42" s="1"/>
  <c r="O5" i="42"/>
  <c r="H5" i="42"/>
  <c r="Q5" i="42" s="1"/>
  <c r="D5" i="42"/>
  <c r="M5" i="42" s="1"/>
  <c r="H4" i="42"/>
  <c r="Q4" i="42" s="1"/>
  <c r="F4" i="42"/>
  <c r="O4" i="42" s="1"/>
  <c r="D4" i="42"/>
  <c r="M4" i="42" s="1"/>
  <c r="M11" i="42" l="1"/>
  <c r="R20" i="42"/>
  <c r="R5" i="42"/>
  <c r="R21" i="42"/>
  <c r="R13" i="42"/>
  <c r="R12" i="42"/>
  <c r="R22" i="42"/>
  <c r="R26" i="42"/>
  <c r="R27" i="42"/>
  <c r="R19" i="42"/>
  <c r="R23" i="42"/>
  <c r="R24" i="42"/>
  <c r="O25" i="42"/>
  <c r="O11" i="42"/>
  <c r="R4" i="42"/>
  <c r="Q11" i="42"/>
  <c r="R8" i="42"/>
  <c r="Q25" i="42"/>
  <c r="R6" i="42"/>
  <c r="R9" i="42"/>
  <c r="M25" i="42"/>
  <c r="R11" i="42" l="1"/>
  <c r="R25" i="42"/>
</calcChain>
</file>

<file path=xl/sharedStrings.xml><?xml version="1.0" encoding="utf-8"?>
<sst xmlns="http://schemas.openxmlformats.org/spreadsheetml/2006/main" count="1363" uniqueCount="621">
  <si>
    <t>GRI 2-7</t>
  </si>
  <si>
    <t>&lt;30</t>
  </si>
  <si>
    <t>30-50</t>
  </si>
  <si>
    <t>50+</t>
  </si>
  <si>
    <t>GRI 401-1</t>
  </si>
  <si>
    <t xml:space="preserve">ATHEX C-S4 </t>
  </si>
  <si>
    <t>2024</t>
  </si>
  <si>
    <t>2023</t>
  </si>
  <si>
    <t>Management Level/Turnover</t>
  </si>
  <si>
    <t>Management Level/Turnover rate</t>
  </si>
  <si>
    <t>Gender Diversity per Quartile &amp; by Region</t>
  </si>
  <si>
    <t>GRI 405-1</t>
  </si>
  <si>
    <t>ATHEX A-S3-1</t>
  </si>
  <si>
    <t>GRI 404-3  GRI 2-4</t>
  </si>
  <si>
    <r>
      <t> </t>
    </r>
    <r>
      <rPr>
        <sz val="11"/>
        <rFont val="Microsoft Sans Serif"/>
        <family val="2"/>
        <charset val="161"/>
      </rPr>
      <t> </t>
    </r>
  </si>
  <si>
    <t>%</t>
  </si>
  <si>
    <t xml:space="preserve"> (%) </t>
  </si>
  <si>
    <t>Difference between male and female employees - Group</t>
  </si>
  <si>
    <t xml:space="preserve">GRI 404-1 </t>
  </si>
  <si>
    <t xml:space="preserve">GRI 405-2 </t>
  </si>
  <si>
    <t>1,82%</t>
  </si>
  <si>
    <t>50&lt;</t>
  </si>
  <si>
    <t>Female employees (% of total headcount) - Group</t>
  </si>
  <si>
    <t>65.7%</t>
  </si>
  <si>
    <t>65%</t>
  </si>
  <si>
    <t>Gender diversity per seniority level - Greece</t>
  </si>
  <si>
    <t>Gender diversity management indicators - Greece</t>
  </si>
  <si>
    <t>GRI 2-30</t>
  </si>
  <si>
    <t>ATHEX A-G4</t>
  </si>
  <si>
    <t xml:space="preserve">ATHEX A-S4 </t>
  </si>
  <si>
    <t>GRI 2-21</t>
  </si>
  <si>
    <t>Annual total compensation ratio- Group</t>
  </si>
  <si>
    <t>(1) '=</t>
  </si>
  <si>
    <t>(2) '=</t>
  </si>
  <si>
    <t>=</t>
  </si>
  <si>
    <t>(1) - (2)</t>
  </si>
  <si>
    <t>X 100</t>
  </si>
  <si>
    <t>(1) =</t>
  </si>
  <si>
    <t>(2) =</t>
  </si>
  <si>
    <t>99,4%</t>
  </si>
  <si>
    <t>ATHEX C-E3</t>
  </si>
  <si>
    <t>GRI 302-1, GRI 302-4</t>
  </si>
  <si>
    <t>MWh</t>
  </si>
  <si>
    <t>TJ</t>
  </si>
  <si>
    <r>
      <t>MWh/m</t>
    </r>
    <r>
      <rPr>
        <vertAlign val="superscript"/>
        <sz val="11"/>
        <color rgb="FF021342"/>
        <rFont val="Eurobank Sans"/>
        <charset val="161"/>
      </rPr>
      <t>2</t>
    </r>
  </si>
  <si>
    <r>
      <t>TJ/m</t>
    </r>
    <r>
      <rPr>
        <vertAlign val="superscript"/>
        <sz val="11"/>
        <color rgb="FF021342"/>
        <rFont val="Eurobank Sans"/>
        <charset val="161"/>
      </rPr>
      <t>2</t>
    </r>
  </si>
  <si>
    <t>GRI 305-1, GRI 305-2, GRI 305-3, GRI 305-5, ATHEX A-E1, ATHEX C-E1, ATHEX C-E2</t>
  </si>
  <si>
    <t xml:space="preserve">2022 </t>
  </si>
  <si>
    <r>
      <t>tCO</t>
    </r>
    <r>
      <rPr>
        <vertAlign val="subscript"/>
        <sz val="11"/>
        <color rgb="FF021342"/>
        <rFont val="Eurobank Sans"/>
        <charset val="161"/>
      </rPr>
      <t>2</t>
    </r>
    <r>
      <rPr>
        <sz val="11"/>
        <color rgb="FF021342"/>
        <rFont val="Eurobank Sans"/>
        <charset val="161"/>
      </rPr>
      <t>e</t>
    </r>
  </si>
  <si>
    <t>R-410A</t>
  </si>
  <si>
    <t>kg</t>
  </si>
  <si>
    <t>R-407C</t>
  </si>
  <si>
    <t>R-422D</t>
  </si>
  <si>
    <t>HFC-134A</t>
  </si>
  <si>
    <t/>
  </si>
  <si>
    <r>
      <t>tCO</t>
    </r>
    <r>
      <rPr>
        <vertAlign val="subscript"/>
        <sz val="11"/>
        <color theme="4" tint="-0.499984740745262"/>
        <rFont val="Eurobank Sans"/>
        <charset val="161"/>
      </rPr>
      <t>2</t>
    </r>
    <r>
      <rPr>
        <sz val="11"/>
        <color theme="4" tint="-0.499984740745262"/>
        <rFont val="Eurobank Sans"/>
        <charset val="161"/>
      </rPr>
      <t>e/FTE</t>
    </r>
  </si>
  <si>
    <r>
      <t>tCO</t>
    </r>
    <r>
      <rPr>
        <vertAlign val="subscript"/>
        <sz val="11"/>
        <color theme="4" tint="-0.499984740745262"/>
        <rFont val="Eurobank Sans"/>
        <charset val="161"/>
      </rPr>
      <t>2</t>
    </r>
    <r>
      <rPr>
        <sz val="11"/>
        <color theme="4" tint="-0.499984740745262"/>
        <rFont val="Eurobank Sans"/>
        <charset val="161"/>
      </rPr>
      <t>e/km</t>
    </r>
  </si>
  <si>
    <t>GRI 302-3, GRI 305-4, ATHEX A-E1, ATHEX C-E1, ATHEX C-E2</t>
  </si>
  <si>
    <r>
      <t>tCO</t>
    </r>
    <r>
      <rPr>
        <vertAlign val="subscript"/>
        <sz val="11"/>
        <color rgb="FF021342"/>
        <rFont val="Eurobank Sans"/>
        <charset val="161"/>
      </rPr>
      <t>2</t>
    </r>
    <r>
      <rPr>
        <sz val="11"/>
        <color rgb="FF021342"/>
        <rFont val="Eurobank Sans"/>
        <charset val="161"/>
      </rPr>
      <t>e/m</t>
    </r>
    <r>
      <rPr>
        <vertAlign val="superscript"/>
        <sz val="11"/>
        <color rgb="FF021342"/>
        <rFont val="Eurobank Sans"/>
        <charset val="161"/>
      </rPr>
      <t>2</t>
    </r>
  </si>
  <si>
    <t>GRI 305-7</t>
  </si>
  <si>
    <t>tn</t>
  </si>
  <si>
    <r>
      <t>m</t>
    </r>
    <r>
      <rPr>
        <vertAlign val="superscript"/>
        <sz val="11"/>
        <color rgb="FF021342"/>
        <rFont val="Eurobank Sans"/>
        <charset val="161"/>
      </rPr>
      <t>3</t>
    </r>
  </si>
  <si>
    <r>
      <t>m</t>
    </r>
    <r>
      <rPr>
        <vertAlign val="superscript"/>
        <sz val="11"/>
        <color rgb="FF021342"/>
        <rFont val="Eurobank Sans"/>
        <charset val="161"/>
      </rPr>
      <t>3</t>
    </r>
    <r>
      <rPr>
        <sz val="11"/>
        <color rgb="FF021342"/>
        <rFont val="Eurobank Sans"/>
        <charset val="161"/>
      </rPr>
      <t>/m</t>
    </r>
    <r>
      <rPr>
        <vertAlign val="superscript"/>
        <sz val="11"/>
        <color rgb="FF021342"/>
        <rFont val="Eurobank Sans"/>
        <charset val="161"/>
      </rPr>
      <t>2</t>
    </r>
  </si>
  <si>
    <t>GRI 301-1</t>
  </si>
  <si>
    <t>GRI 306-3</t>
  </si>
  <si>
    <r>
      <t>m</t>
    </r>
    <r>
      <rPr>
        <vertAlign val="superscript"/>
        <sz val="11"/>
        <color rgb="FF021342"/>
        <rFont val="Eurobank Sans"/>
        <charset val="161"/>
      </rPr>
      <t>2</t>
    </r>
  </si>
  <si>
    <t>GRI 2-4</t>
  </si>
  <si>
    <t>4.3</t>
  </si>
  <si>
    <t xml:space="preserve">1
</t>
  </si>
  <si>
    <t>GRI 417-2</t>
  </si>
  <si>
    <t>GRI 417-3</t>
  </si>
  <si>
    <t>Diversity of governance bodies of Eurobank Holdings &amp; Eurobank</t>
  </si>
  <si>
    <t>Executive Board (ExBo)</t>
  </si>
  <si>
    <t xml:space="preserve">ATHEX C-G1 </t>
  </si>
  <si>
    <t xml:space="preserve"> Pay out  process of variable remuneration</t>
  </si>
  <si>
    <t>Digital Banking</t>
  </si>
  <si>
    <t>405-1</t>
  </si>
  <si>
    <t xml:space="preserve">EIF – ESIF ERDF </t>
  </si>
  <si>
    <t xml:space="preserve">EAT Micro AGRI </t>
  </si>
  <si>
    <t>Distribution of employees by employment type (Headcount)</t>
  </si>
  <si>
    <t>GRI 204-1</t>
  </si>
  <si>
    <t>GRI 308-1</t>
  </si>
  <si>
    <t>GRI 414-1</t>
  </si>
  <si>
    <r>
      <t xml:space="preserve">    </t>
    </r>
    <r>
      <rPr>
        <b/>
        <sz val="24"/>
        <color theme="1"/>
        <rFont val="Eurobank Sans"/>
        <charset val="161"/>
      </rPr>
      <t xml:space="preserve"> </t>
    </r>
    <r>
      <rPr>
        <b/>
        <sz val="24"/>
        <color rgb="FFFF0000"/>
        <rFont val="Eurobank Sans"/>
        <charset val="161"/>
      </rPr>
      <t>Ετήσιος Απολογισμός</t>
    </r>
    <r>
      <rPr>
        <b/>
        <sz val="24"/>
        <color rgb="FFEA002A"/>
        <rFont val="Eurobank Sans"/>
        <charset val="161"/>
      </rPr>
      <t xml:space="preserve">
</t>
    </r>
    <r>
      <rPr>
        <sz val="24"/>
        <color rgb="FF021342"/>
        <rFont val="Eurobank Sans"/>
        <charset val="161"/>
      </rPr>
      <t xml:space="preserve">        Δραστηριοτήτων &amp; Βιώσιμης Ανάπτυξης </t>
    </r>
    <r>
      <rPr>
        <b/>
        <sz val="24"/>
        <color rgb="FFFF0000"/>
        <rFont val="Eurobank Sans"/>
        <charset val="161"/>
      </rPr>
      <t>2024</t>
    </r>
    <r>
      <rPr>
        <sz val="24"/>
        <color theme="1"/>
        <rFont val="Eurobank Sans"/>
        <charset val="161"/>
      </rPr>
      <t xml:space="preserve">
</t>
    </r>
    <r>
      <rPr>
        <sz val="72"/>
        <color rgb="FFEA002A"/>
        <rFont val="Eurobank Sans"/>
        <charset val="161"/>
      </rPr>
      <t xml:space="preserve">  </t>
    </r>
    <r>
      <rPr>
        <sz val="24"/>
        <color theme="1"/>
        <rFont val="Eurobank Sans"/>
        <charset val="161"/>
      </rPr>
      <t xml:space="preserve">
</t>
    </r>
    <r>
      <rPr>
        <b/>
        <sz val="20"/>
        <color rgb="FF021342"/>
        <rFont val="Eurobank Sans"/>
        <charset val="161"/>
      </rPr>
      <t xml:space="preserve">       Sustainability Data Pack</t>
    </r>
  </si>
  <si>
    <t>Περιεχόμενα</t>
  </si>
  <si>
    <t>Περιβάλλον</t>
  </si>
  <si>
    <t>Κατανάλωση ηλεκτρικής ενέργειας</t>
  </si>
  <si>
    <t>Κατανάλωση ενέργειας</t>
  </si>
  <si>
    <t>Συνολικές εκπομπές</t>
  </si>
  <si>
    <t>Άλλες έμμεσες εκπομπές - Scope 3</t>
  </si>
  <si>
    <t>Δείκτης έντασης</t>
  </si>
  <si>
    <t>Εκπομπές αερίων ρύπων</t>
  </si>
  <si>
    <t>Νερό</t>
  </si>
  <si>
    <t>Χαρτί</t>
  </si>
  <si>
    <t>Διαχείριση στερεών αποβλήτων</t>
  </si>
  <si>
    <t>Χαρτί και υλικά συσκευασίας</t>
  </si>
  <si>
    <t>Ηλεκτρικός και Ηλεκτρονικός Εξοπλισμός (ΗΗΕ)</t>
  </si>
  <si>
    <t>Δείκτες κανονικοποίησης</t>
  </si>
  <si>
    <t>Κοινωνία</t>
  </si>
  <si>
    <t>Επίδραση εργοδότη</t>
  </si>
  <si>
    <t>Εργαζόμενοι με βάση τις ηλικιακές κατηγορίες και το φύλο</t>
  </si>
  <si>
    <t>Κατανομή εξωτερικών προσλήψεων ανά ηλικία, φύλο και γεωγραφική περιοχή - No of FTEs</t>
  </si>
  <si>
    <t>Κατανομή εξωτερικών προσλήψεων ανά ηλικία, φύλο και γεωγραφική περιοχή</t>
  </si>
  <si>
    <t>Δείκτης κινητικότητας εργαζομένων 2024</t>
  </si>
  <si>
    <t>Δείκτης κινητικότητας γυναικών - Όμιλος</t>
  </si>
  <si>
    <t>Κατανομή κινητικότητας εργαζομένων ανά ηλικία, φύλο και γεωγραφική περιοχή - No of FTEs</t>
  </si>
  <si>
    <t>Ισόρροπη εκπροσώπηση των φύλων ανά τεταρτημόριο και γεωγραφική περιοχή</t>
  </si>
  <si>
    <t>Ισόρροπη εκπροσώπηση των φύλων ανά ιεραρχικό επίπεδο και γεωγραφική περιοχή - No of FTEs</t>
  </si>
  <si>
    <t>Ισόρροπη εκπροσώπηση των φύλων ανά ιεραρχικό επίπεδο και γεωγραφική περιοχή</t>
  </si>
  <si>
    <t>Ηλικιακές κατηγορίες ανά ιεραρχικό επίπεδο και γεωγραφική περιοχή - Ποσοστό</t>
  </si>
  <si>
    <t>Γυναίκες εργαζόμενεσ (% επί του συνόλου) - Όμιλο</t>
  </si>
  <si>
    <t>Ισόρροπη εκπροσώπηση των φύλων - Δείκτης διαχείρισης - Ελλάδα  (Gender diversity management indicators - Greece)</t>
  </si>
  <si>
    <t>Αναλογία ανδρών και γυναικών εργαζομένων που λαμβάνουν μεταβλητές αποδοχές ανά γρωγραφική περιοχή</t>
  </si>
  <si>
    <t>Ποσοστό εργαζομένων που λαμβάνουν τακτικές αξιολογήσεις απόδοσης και εξέλιξης σταδιοδρομίας</t>
  </si>
  <si>
    <t>Ισόρροπη εκπροσώπηση των φύλων - Διοικητικές θέσεις</t>
  </si>
  <si>
    <t xml:space="preserve">Δείκτες μισθολογικού χάσματος μεταξύ ανδρών και γυναικών </t>
  </si>
  <si>
    <t>Διαφορά μεταξύ ανδρών και γυναικών εργαζομένων (%) - Ελλάδα</t>
  </si>
  <si>
    <t>Διαφορά μεταξύ ανδρών και γυναικών εργαζομένων (%) - Όμιλος</t>
  </si>
  <si>
    <t>Ετήσιος Μέσος Όρος (Μ.Ο.) ωρών μάθησης ανά εργαζόμενο</t>
  </si>
  <si>
    <t>Αναλογία βασικού μισθού και αποδοχών γυναικών προς ανδρών - Όμιλος</t>
  </si>
  <si>
    <t>Ποσοστό Απουσιασμού</t>
  </si>
  <si>
    <t>Δείκτες Αποδοχών</t>
  </si>
  <si>
    <t>Διακυβέρνηση</t>
  </si>
  <si>
    <t>Όργανα διακυβέρνησης</t>
  </si>
  <si>
    <t>Ηθική ακεραιότητα</t>
  </si>
  <si>
    <t>Υπεύθυνη πληροφόρηση</t>
  </si>
  <si>
    <t>Αρχές αναφοράς πληροφοριών</t>
  </si>
  <si>
    <t>Μονάδα</t>
  </si>
  <si>
    <t>Ετήσια μεταβολή μετά τον επανυπολογισμό στοιχείων του 2023  (%)</t>
  </si>
  <si>
    <t>Εκπομπές αερίων του θερμοκηπίου - Scope 1</t>
  </si>
  <si>
    <t>Εκπομπές αερίων του θερμοκηπίου - Scope 2 (βάσει τοποθεσίας)</t>
  </si>
  <si>
    <t>Εκπομπές αερίων του θερμοκηπίου – Scope 2 (βάσει της αγοράς)</t>
  </si>
  <si>
    <t>Εκπομπές αερίων του θερμοκηπίου – Scope 3</t>
  </si>
  <si>
    <t>Εκπομπές αερίων του θερμοκηπίου – Κατηγορία 1 &amp; 2, Scope 1 &amp; 2</t>
  </si>
  <si>
    <t>Συνολικές εκπομπές αερίων του θερμοκηπίου</t>
  </si>
  <si>
    <r>
      <t>Σημειώσεις πίνακα: 
- Περιλαμβάνει διοξείδιο του άνθρακα, μεθάνιο και οξείδιο του αζώτου.
- Οι υπολογισμοί πραγματοποιήθηκαν με δεδομένα της ελληνικής Εθνικής Έκθεσης Απογραφής (NIR Greece), του DEFRA, του ΔΑΠΕΕΠ, δεδομένων GWP και άλλων βάσεων δεδομένων από τον ιστότοπο Climatiq.
- Δεν γνωστοποιούνται βιογενείς εκπομπές CO</t>
    </r>
    <r>
      <rPr>
        <sz val="8.1"/>
        <color rgb="FF021342"/>
        <rFont val="Calibri"/>
        <family val="2"/>
        <charset val="161"/>
      </rPr>
      <t>2</t>
    </r>
    <r>
      <rPr>
        <sz val="9"/>
        <color rgb="FF021342"/>
        <rFont val="Eurobank Sans"/>
        <charset val="161"/>
      </rPr>
      <t>, καθώς η Τράπεζα δεν παράγει τέτοιες.
- Στον υπολογισμό συμπεριλήφθηκαν τα αέρια  CO</t>
    </r>
    <r>
      <rPr>
        <vertAlign val="subscript"/>
        <sz val="9"/>
        <color rgb="FF021342"/>
        <rFont val="Eurobank Sans"/>
        <charset val="161"/>
      </rPr>
      <t>2</t>
    </r>
    <r>
      <rPr>
        <sz val="9"/>
        <color rgb="FF021342"/>
        <rFont val="Eurobank Sans"/>
        <charset val="161"/>
      </rPr>
      <t>, CH</t>
    </r>
    <r>
      <rPr>
        <vertAlign val="subscript"/>
        <sz val="9"/>
        <color rgb="FF021342"/>
        <rFont val="Eurobank Sans"/>
        <charset val="161"/>
      </rPr>
      <t>4</t>
    </r>
    <r>
      <rPr>
        <sz val="9"/>
        <color rgb="FF021342"/>
        <rFont val="Eurobank Sans"/>
        <charset val="161"/>
      </rPr>
      <t>, N</t>
    </r>
    <r>
      <rPr>
        <vertAlign val="subscript"/>
        <sz val="9"/>
        <color rgb="FF021342"/>
        <rFont val="Eurobank Sans"/>
        <charset val="161"/>
      </rPr>
      <t>2</t>
    </r>
    <r>
      <rPr>
        <sz val="9"/>
        <color rgb="FF021342"/>
        <rFont val="Eurobank Sans"/>
        <charset val="161"/>
      </rPr>
      <t>O και HFCs.
- Η προσέγγιση της ενοποίησης που χρησιμοποιήθηκε για τις εκπομπές ήταν ο λειτουργικός έλεγχος.
- Οι συνολικές εκπομπές αερίων του θερμοκηπίου περιλαμβάνουν Scope 1, Scope 2 (βάσει τοποθεσίας), Scope 3.</t>
    </r>
  </si>
  <si>
    <t>Ετήσια Μεταβολή μετά τον επανυπολογισμό στοιχείων του 2023  (%)</t>
  </si>
  <si>
    <t>Ψυκτικά Μέσα</t>
  </si>
  <si>
    <t>Σύνολο ψυκτικών μέσων</t>
  </si>
  <si>
    <t>Σημειώσεις πίνακα: Οι ποσότητες ψυκτικών μέσων ανά τύπο που αναπληρώθηκαν μέσα στο έτος, προκύπτουν από την ποικιλία και τους διαφορετικούς τύπους και μεγέθη των συστημάτων κλιματισμού όπου εντοπίστηκαν διαρροές κατά τη συντήρηση. Επομένως, τα απόλυτα μεγέθη ανά τύπο ψυκτικού μέσου δεν είναι συγκρίσιμα σε ετήσια βάση.</t>
  </si>
  <si>
    <t>Εκπομπές από την μεταφορά και διανομή αγαθών (κατανάλωση βενζίνης)*</t>
  </si>
  <si>
    <t>Εκπομπές από την μεταφορά και διανομή αγαθών (κατανάλωση πετρελαίου)*</t>
  </si>
  <si>
    <t>Εκπομπές από μετακινήσεις εργαζομένων</t>
  </si>
  <si>
    <t>Εκπομπές από τηλεργασία εργαζομένων</t>
  </si>
  <si>
    <t>Εκπομπές από αεροπορικά ταξίδια</t>
  </si>
  <si>
    <t>Εκπομπές από αεροπορικά ταξίδια ανά εργαζόμενο</t>
  </si>
  <si>
    <t>Εκπομπές από αεροπορικά ταξίδια ανά χιλιόμετρα</t>
  </si>
  <si>
    <t>Εκπομπές από διανυκτερεύσεις</t>
  </si>
  <si>
    <t>Εκπομπές που σχετίζονται με την παραγωγή και τη μεταφορά των καυσίμων</t>
  </si>
  <si>
    <t>Εκπομπές από απώλειες από μεταφορά καυσίμων για την παραγωγή ηλεκτρικής ενέργειας</t>
  </si>
  <si>
    <t>Εκπομπές από απώλειες μεταφοράς &amp; διανομής ηλεκτρικής ενέργειας</t>
  </si>
  <si>
    <t>Εκπομπές από αγορές αγαθών*</t>
  </si>
  <si>
    <t>Εκπομπές από αποσβέσεις κεφαλαιουχικών αγαθών*</t>
  </si>
  <si>
    <t>Εκπομπές από τη διάθεση στερεών και υγρών αποβλήτων**</t>
  </si>
  <si>
    <t>Εκπομπές από αγορές υπηρεσιών*</t>
  </si>
  <si>
    <t>Εκπομπές από χρήση υπολογιστικού νέφους-cloud*</t>
  </si>
  <si>
    <t>Λειτουργικά έσοδα</t>
  </si>
  <si>
    <t>Έκπομπες Αερίων Ρύπων</t>
  </si>
  <si>
    <r>
      <t>Διοξείδιο του Θείου SO</t>
    </r>
    <r>
      <rPr>
        <vertAlign val="subscript"/>
        <sz val="11"/>
        <color rgb="FF021342"/>
        <rFont val="Eurobank Sans"/>
        <charset val="161"/>
      </rPr>
      <t>2</t>
    </r>
    <r>
      <rPr>
        <sz val="11"/>
        <color rgb="FF021342"/>
        <rFont val="Eurobank Sans"/>
        <charset val="161"/>
      </rPr>
      <t xml:space="preserve"> </t>
    </r>
  </si>
  <si>
    <r>
      <t>Οξείδια του Αζώτου NO</t>
    </r>
    <r>
      <rPr>
        <vertAlign val="subscript"/>
        <sz val="11"/>
        <color rgb="FF021342"/>
        <rFont val="Eurobank Sans"/>
        <charset val="161"/>
      </rPr>
      <t>Χ</t>
    </r>
  </si>
  <si>
    <t>Αιωρούμενα Σωματίδια</t>
  </si>
  <si>
    <t>Κατανάλωση νερού</t>
  </si>
  <si>
    <t>Κατανάλωση νερού ανά εργαζόμενο</t>
  </si>
  <si>
    <t>Κατανάλωση νερού ανά επιφάνεια</t>
  </si>
  <si>
    <r>
      <t>m</t>
    </r>
    <r>
      <rPr>
        <vertAlign val="superscript"/>
        <sz val="11"/>
        <color rgb="FF021342"/>
        <rFont val="Eurobank Sans"/>
        <charset val="161"/>
      </rPr>
      <t>3</t>
    </r>
    <r>
      <rPr>
        <sz val="11"/>
        <color rgb="FF021342"/>
        <rFont val="Eurobank Sans"/>
        <charset val="161"/>
      </rPr>
      <t>/άτομο</t>
    </r>
  </si>
  <si>
    <t xml:space="preserve"> (€ εκ.)</t>
  </si>
  <si>
    <r>
      <t>tCO</t>
    </r>
    <r>
      <rPr>
        <vertAlign val="subscript"/>
        <sz val="11"/>
        <color rgb="FF021342"/>
        <rFont val="Eurobank Sans"/>
        <charset val="161"/>
      </rPr>
      <t>2</t>
    </r>
    <r>
      <rPr>
        <sz val="11"/>
        <color rgb="FF021342"/>
        <rFont val="Eurobank Sans"/>
        <charset val="161"/>
      </rPr>
      <t>e/ άτομο</t>
    </r>
  </si>
  <si>
    <t>tCO2e/€ εκ.</t>
  </si>
  <si>
    <r>
      <t>tCO</t>
    </r>
    <r>
      <rPr>
        <vertAlign val="subscript"/>
        <sz val="11"/>
        <color rgb="FF021342"/>
        <rFont val="Eurobank Sans"/>
        <charset val="161"/>
      </rPr>
      <t>2</t>
    </r>
    <r>
      <rPr>
        <sz val="11"/>
        <color rgb="FF021342"/>
        <rFont val="Eurobank Sans"/>
        <charset val="161"/>
      </rPr>
      <t>e/€ εκ.</t>
    </r>
  </si>
  <si>
    <r>
      <t>tCO</t>
    </r>
    <r>
      <rPr>
        <vertAlign val="subscript"/>
        <sz val="11"/>
        <color rgb="FF021342"/>
        <rFont val="Eurobank Sans"/>
        <charset val="161"/>
      </rPr>
      <t>2</t>
    </r>
    <r>
      <rPr>
        <sz val="11"/>
        <color rgb="FF021342"/>
        <rFont val="Eurobank Sans"/>
        <charset val="161"/>
      </rPr>
      <t xml:space="preserve">e/€ εκ. </t>
    </r>
  </si>
  <si>
    <t>MWh/€ εκ.</t>
  </si>
  <si>
    <t>MWh/άτομο</t>
  </si>
  <si>
    <t>Προμήθεια χαρτιού Α4 &amp; Α3</t>
  </si>
  <si>
    <t>Προμήθεια χαρτιού Α4 &amp; Α3 ανά εργαζόμενο</t>
  </si>
  <si>
    <t>Προμήθεια χαρτιού Α4 &amp; Α3 με περιβαλλοντική σήμανση</t>
  </si>
  <si>
    <t>Κατανάλωση χαρτιού Α4 &amp; Α3, από τα πολυμηχανήματα (MPS)</t>
  </si>
  <si>
    <t>kg/άτομο</t>
  </si>
  <si>
    <t>Συνολικά Στερεά Απόβλητα</t>
  </si>
  <si>
    <t>Συνολικός αριθμός μη επικίνδυνων στερεών αποβλήτων προς ανακύκλωση*</t>
  </si>
  <si>
    <t>Συνολικός αριθμός επικίνδυνων στερεών αποβλήτων προς διαχείριση</t>
  </si>
  <si>
    <t>Συνολικός αριθμός στερεών αποβλήτων προς ανακύκλωση</t>
  </si>
  <si>
    <t>Αστικά στερεά απόβλητα προς ΧΥΤΑ</t>
  </si>
  <si>
    <t>Συνολικός αριθμός στερεών αποβλήτων (Ανακύκλωση &amp; Αστικά)</t>
  </si>
  <si>
    <t>Ποσοστό μη επικίνδυνων στερεών αποβλήτων προς ανακύκλωση προς συνολικό αριθμό στερεών αποβλήτων</t>
  </si>
  <si>
    <t>Ποσοστό επικίνδυνων στερεών αποβλήτων προς διαχείριση προς συνολικό αριθμό στερεών αποβλήτων</t>
  </si>
  <si>
    <t>Ποσοστό στερεών αποβλήτων προς ΧΥΤΑ προς τον συνολικό αριθμό στερεών αποβλήτων</t>
  </si>
  <si>
    <t xml:space="preserve">Σημειώσεις πίνακα:
*Η ποσότητα μη επικίνδυνων στερεών αποβλήτων προς ανακύκλωση επανυπολογίστηκε με μεγαλύτερη ακρίβεια.
Μη επικίνδυνα στερεά απόβλητα: χαρτί που ανακυκλώνεται, υλικά συσκευασίας που ανακυκλώνονται, ανακύκλωση toner (MPS).
Επικίνδυνα στερεά απόβλητα: ΗΗΕ/ μπαταρίες / μπαταρίες φορητού τύπου / λαμπτήρες.
</t>
  </si>
  <si>
    <t>Μελανοδοχεία - Τόνερ</t>
  </si>
  <si>
    <t>Προμήθεια toner*</t>
  </si>
  <si>
    <t>Ανακύκλωση toner (MPS)</t>
  </si>
  <si>
    <t>τεμάχια</t>
  </si>
  <si>
    <t xml:space="preserve">*  Η προμήθεια toner αφορά εκτυπωτές εκτός του συστήματος MPS.
 </t>
  </si>
  <si>
    <r>
      <t>Ποσότητα χαρτιού που ανακυκλώνεται*</t>
    </r>
    <r>
      <rPr>
        <vertAlign val="superscript"/>
        <sz val="11"/>
        <color rgb="FF021342"/>
        <rFont val="Eurobank Sans"/>
        <charset val="161"/>
      </rPr>
      <t>,</t>
    </r>
    <r>
      <rPr>
        <sz val="11"/>
        <color rgb="FF021342"/>
        <rFont val="Eurobank Sans"/>
        <charset val="161"/>
      </rPr>
      <t>**</t>
    </r>
  </si>
  <si>
    <t>Ποσοστό ανακύκλωσης χαρτιού στο σύνολο προμήθειας χαρτιού*</t>
  </si>
  <si>
    <t>Ποσότητα υλικών συσκευασίας που ανακυκλώνεται**</t>
  </si>
  <si>
    <t>Αστικά Απόβλητα</t>
  </si>
  <si>
    <t>Αστικά στερεά απόβλητα προς ΧΥΤΑ*</t>
  </si>
  <si>
    <t>Σημειώσεις πίνακα:
*Όταν προστίθεται μια νέα κατηγορία, το ποσό για αυτήν την κατηγορία προστίθεται στο προηγούμενο έτος, ώστε να ομαλποιηθούν τα έτη βάσης. 
Η ποσσότητα των οικιακών αποβλήτων που πήγαν σε χωματερές επαναϋπολογίστηκε για το 2022 με μεγαλύτερη ακρίβεια.</t>
  </si>
  <si>
    <t>Ηλεκτρικός &amp; Ηλεκτρονικός Εξοπλισμός (ΗΗΕ)</t>
  </si>
  <si>
    <t>Ανακύκλωση ΗΗΕ</t>
  </si>
  <si>
    <t>Ηλεκτρονικός εξοπλισμός που δόθηκε σε δωρεές</t>
  </si>
  <si>
    <t>Ηλεκτρονικός εξοπλισμός που δόθηκε σε δωρεές*</t>
  </si>
  <si>
    <t>Πάγιος εξοπλισμός που δόθηκε σε δωρεές**</t>
  </si>
  <si>
    <t>Σημειώσεις πίνακα:
* Το βάρος του ηλεκτρονικού εξοπλισμού που δωρίζεται, υπολογίζεται με βάση το μέσο βάρος για κάθε τύπο εξοπλισμού. Η Τράπεζα δεν έχει θεσπίσει προς το παρόν διαδικασία για τον ακριβή υπολογισμό αυτών των δωρεών.
** Όταν προστίθεται μια νέα κατηγορία, το ποσό για αυτήν την κατηγορία προστίθεται στο προηγούμενο έτος, ώστε να ομαλοποιηθούν τα έτη βάσης.</t>
  </si>
  <si>
    <t>Λαμπτήρες / Συσσωρευτές</t>
  </si>
  <si>
    <t>Ανακύκλωση μπαταριών φορητού τύπου</t>
  </si>
  <si>
    <t>Ειδικά Απόβλητα Εκσκαφών, Κατασκευών και Κατεδαφίσεων (ΑΕΚΚ)</t>
  </si>
  <si>
    <t>Διαχείριση αποβλήτων τύπου ΑΕΚΚ</t>
  </si>
  <si>
    <t>Αριθμός Εργαζομένων (μέσος όρος έτους)</t>
  </si>
  <si>
    <t>Επιφάνεια χώρων</t>
  </si>
  <si>
    <t>άτομα</t>
  </si>
  <si>
    <t xml:space="preserve">Σημειώσεις: Τα δεδομένα που παρουσιάζονται σε αυτή την ενότητα για το Περιβάλλον αφορούν την Eurobank AE. 
            Οποιαδήποτε απόκλιση στις ετήσιες μεταβολές οφείλεται στη στρογγυλοποίηση δεκαδικών.
 </t>
  </si>
  <si>
    <t>Αυτοπαραγωγή από ΑΠΕ</t>
  </si>
  <si>
    <t>TJ/άτομο</t>
  </si>
  <si>
    <t xml:space="preserve">TJ/άτομο </t>
  </si>
  <si>
    <r>
      <t>Κατανομή εργαζομένων</t>
    </r>
    <r>
      <rPr>
        <b/>
        <vertAlign val="superscript"/>
        <sz val="11"/>
        <color theme="0"/>
        <rFont val="Eurobank Sans"/>
        <charset val="161"/>
      </rPr>
      <t>1,2</t>
    </r>
    <r>
      <rPr>
        <b/>
        <sz val="11"/>
        <color theme="0"/>
        <rFont val="Eurobank Sans"/>
        <charset val="161"/>
      </rPr>
      <t xml:space="preserve"> βάσει απασχόλησης</t>
    </r>
  </si>
  <si>
    <t>Μόνιμοι εργαζόμενοι</t>
  </si>
  <si>
    <t>Εποχιακοί εργαζόμενοι</t>
  </si>
  <si>
    <t>Εργαζόμενοι με πλήρη απασχόληση</t>
  </si>
  <si>
    <t>Άνδρες</t>
  </si>
  <si>
    <t>Γυναίκες</t>
  </si>
  <si>
    <r>
      <t>Ελλάδα</t>
    </r>
    <r>
      <rPr>
        <b/>
        <vertAlign val="superscript"/>
        <sz val="11"/>
        <color theme="0"/>
        <rFont val="Eurobank Sans"/>
        <charset val="161"/>
      </rPr>
      <t>4</t>
    </r>
  </si>
  <si>
    <t>Σύνολο</t>
  </si>
  <si>
    <r>
      <t>Εξωτερικό</t>
    </r>
    <r>
      <rPr>
        <b/>
        <vertAlign val="superscript"/>
        <sz val="11"/>
        <color theme="0"/>
        <rFont val="Eurobank Sans"/>
        <charset val="161"/>
      </rPr>
      <t>5</t>
    </r>
  </si>
  <si>
    <t>Γεωγραφικές περιοχές</t>
  </si>
  <si>
    <t>Ελλάδα</t>
  </si>
  <si>
    <t>Εξωτερικό</t>
  </si>
  <si>
    <t>Όμιλος</t>
  </si>
  <si>
    <t>Κατανομή εργαζομένων ανά φύλο</t>
  </si>
  <si>
    <t>Κατανομή εργαζομένων ανά ηλικία - Όμιλος</t>
  </si>
  <si>
    <t>Έτος</t>
  </si>
  <si>
    <t>Εργαζόμενοι ανά χώρα</t>
  </si>
  <si>
    <t>Κύπρος*</t>
  </si>
  <si>
    <t>Βουλγαρία</t>
  </si>
  <si>
    <t>Λουξεμβούργο</t>
  </si>
  <si>
    <t>Ρουμανία</t>
  </si>
  <si>
    <t>Σερβία</t>
  </si>
  <si>
    <t>* Ο αριθμός των εργαζομένων στην Κύπρο για το 2024 έχει αυξηθεί λόγω της εξαγοράς της Ελληνικής Τράπεζας.</t>
  </si>
  <si>
    <t>Μέσος όρων ετών προϋπηρεσίας</t>
  </si>
  <si>
    <t>Γεωγραφικές θέσεις</t>
  </si>
  <si>
    <t>Συλλογικές συμβάσεις εργασίας - Ελλάδα</t>
  </si>
  <si>
    <t>Κύπρος</t>
  </si>
  <si>
    <t>Λουξεμβούγο</t>
  </si>
  <si>
    <t>Ομαδοποίηση κατά ηλικία - Σύνολο</t>
  </si>
  <si>
    <t>Όμιλος 1</t>
  </si>
  <si>
    <r>
      <rPr>
        <vertAlign val="superscript"/>
        <sz val="9"/>
        <color rgb="FF021342"/>
        <rFont val="Eurobank Sans"/>
        <charset val="161"/>
      </rPr>
      <t>1</t>
    </r>
    <r>
      <rPr>
        <sz val="9"/>
        <color rgb="FF021342"/>
        <rFont val="Eurobank Sans"/>
        <charset val="161"/>
      </rPr>
      <t xml:space="preserve"> Ο Όμιλος αφορά το Eurobank Holdings Group</t>
    </r>
  </si>
  <si>
    <t>Συνολικός αριθμός νεοπροσληφθέντων εργαζομένων στον Όμιλο</t>
  </si>
  <si>
    <t>Αριθμός εργαζομένων</t>
  </si>
  <si>
    <t>Ιεραρχικό επίπεδο/Προσλήψεις</t>
  </si>
  <si>
    <t>Υπαλληλικές θέσεις</t>
  </si>
  <si>
    <t>Ειδικοί/Μεσαία στελέχη</t>
  </si>
  <si>
    <t>Ανώτερα διοικητικά στελέχη</t>
  </si>
  <si>
    <t>Γενικό σύνολο</t>
  </si>
  <si>
    <r>
      <t>Εκπαίδευση εργαζομένων ανά μονάδα αποδοχών</t>
    </r>
    <r>
      <rPr>
        <b/>
        <vertAlign val="superscript"/>
        <sz val="11"/>
        <color theme="0"/>
        <rFont val="Eurobank Sans"/>
        <charset val="161"/>
      </rPr>
      <t>1</t>
    </r>
  </si>
  <si>
    <r>
      <rPr>
        <vertAlign val="superscript"/>
        <sz val="9"/>
        <color rgb="FF021342"/>
        <rFont val="Eurobank Sans"/>
        <charset val="161"/>
      </rPr>
      <t xml:space="preserve">1 </t>
    </r>
    <r>
      <rPr>
        <sz val="9"/>
        <color rgb="FF021342"/>
        <rFont val="Eurobank Sans"/>
        <charset val="161"/>
      </rPr>
      <t>Τράπεζα και Eurobank Holdings στην Ελλάδα</t>
    </r>
  </si>
  <si>
    <t>Ιεραρχικό επίπεδο</t>
  </si>
  <si>
    <r>
      <t>Όμιλος</t>
    </r>
    <r>
      <rPr>
        <vertAlign val="superscript"/>
        <sz val="11"/>
        <color rgb="FF021342"/>
        <rFont val="Eurobank Sans"/>
        <charset val="161"/>
      </rPr>
      <t>1</t>
    </r>
  </si>
  <si>
    <t>Ανώτατα στελέχη</t>
  </si>
  <si>
    <r>
      <rPr>
        <vertAlign val="superscript"/>
        <sz val="9"/>
        <color rgb="FF021342"/>
        <rFont val="Eurobank Sans"/>
        <charset val="161"/>
      </rPr>
      <t>1</t>
    </r>
    <r>
      <rPr>
        <sz val="9"/>
        <color rgb="FF021342"/>
        <rFont val="Eurobank Sans"/>
        <charset val="161"/>
      </rPr>
      <t>Ο Όμιλος αναφέρεται στον Όμιλο Eurobank Holdings</t>
    </r>
  </si>
  <si>
    <t xml:space="preserve">Δείκτης κινητικότητας </t>
  </si>
  <si>
    <t>Δείκτης ακούσιας κινητικότητας</t>
  </si>
  <si>
    <t xml:space="preserve">Εξωτερικό </t>
  </si>
  <si>
    <t>Δείκτης κινητικότητας εργαζομένων 2022-2024</t>
  </si>
  <si>
    <t>Ποσοστό κινητικότητας</t>
  </si>
  <si>
    <t>Σύνολο Ανθρώπινου Δυναμικού</t>
  </si>
  <si>
    <t>Γεωγραφική περιοχή</t>
  </si>
  <si>
    <r>
      <t>Όμιλος</t>
    </r>
    <r>
      <rPr>
        <vertAlign val="superscript"/>
        <sz val="11"/>
        <color rgb="FF021342"/>
        <rFont val="Eurobank Sans"/>
        <charset val="161"/>
      </rPr>
      <t xml:space="preserve"> 1</t>
    </r>
  </si>
  <si>
    <t>Κατανομή κινητικότητας εργαζομένων ανά ηλικία, φύλο και γεωγραφική περιοχή</t>
  </si>
  <si>
    <t>Ισόρροπη εκπροσώπηση των φύλων ανά τεταρτημόριο (βάσει ετήσιων αποδοχών)</t>
  </si>
  <si>
    <t>Εργαζόμενοι</t>
  </si>
  <si>
    <t>% κατανομή</t>
  </si>
  <si>
    <t>1ο τεταρτημόριο</t>
  </si>
  <si>
    <t>2ο τεταρτημόριο</t>
  </si>
  <si>
    <t>3ο τεταρτημόριο</t>
  </si>
  <si>
    <t>4ο τεταρτημόριο</t>
  </si>
  <si>
    <t>Ισόρροπη εκπροσώπηση των φύλων ανά τεταρτημόριο και γεωγραφική θέση</t>
  </si>
  <si>
    <t>Ειδικοί / Μεσαία στελέχη</t>
  </si>
  <si>
    <t>Ανώτατα διοικητικά στελέχη</t>
  </si>
  <si>
    <t>Ηλικιακές κατηγορίες ανά ιεραρχικό επίπεδο και γεωγραφική περιοχή</t>
  </si>
  <si>
    <t>Αναλογία φύλου ανά ιεραρχικό επίπεδο - Ελλάδα</t>
  </si>
  <si>
    <t>Όλες οι διοικητικές θέσεις</t>
  </si>
  <si>
    <t>Τεταρτημόρια</t>
  </si>
  <si>
    <t>3ο τεταρτημπόριο</t>
  </si>
  <si>
    <t>Μέσος όρος</t>
  </si>
  <si>
    <t>Διάμεσος</t>
  </si>
  <si>
    <t>Σύστημα Διαχείρισης Απόδοσης "Αξιοποιώ" 2022</t>
  </si>
  <si>
    <t>Ανατροφοδότηση απόδοσης ανώτερων στελεχών 2022</t>
  </si>
  <si>
    <t>Σύστημα Διαχείρισης Απόδοσης "Αξιοποιώ" 2023</t>
  </si>
  <si>
    <t>Ανατροφοδότηση απόδοσης ανώτερων στελεχών 2023</t>
  </si>
  <si>
    <t>Ανατροφοδότηση στο πλαίσιο της αξιολόγησής τους</t>
  </si>
  <si>
    <r>
      <t>Κατηγορία εργαζομένων</t>
    </r>
    <r>
      <rPr>
        <vertAlign val="superscript"/>
        <sz val="11"/>
        <color rgb="FF021342"/>
        <rFont val="Calibri"/>
        <family val="2"/>
        <charset val="161"/>
        <scheme val="minor"/>
      </rPr>
      <t>1</t>
    </r>
  </si>
  <si>
    <r>
      <t>Φύλο</t>
    </r>
    <r>
      <rPr>
        <vertAlign val="superscript"/>
        <sz val="11"/>
        <color rgb="FF021342"/>
        <rFont val="Eurobank Sans"/>
        <charset val="161"/>
      </rPr>
      <t>1</t>
    </r>
  </si>
  <si>
    <t xml:space="preserve">18%  των εργαζομένων με ευθύνη Ομάδας
</t>
  </si>
  <si>
    <t xml:space="preserve">82% των εργαζομένων χωρίς ευθύνη Ομάδας
</t>
  </si>
  <si>
    <t>41% Άνδρες</t>
  </si>
  <si>
    <t>59% Γυναίκες</t>
  </si>
  <si>
    <t xml:space="preserve">100%  Ανώτερα Στελέχη </t>
  </si>
  <si>
    <t>73% Άνδρες</t>
  </si>
  <si>
    <t>27% Γυναίκες</t>
  </si>
  <si>
    <t xml:space="preserve">19'% των εργαζομένων με ευθύνη Ομάδας 
</t>
  </si>
  <si>
    <t xml:space="preserve">81'% των εργαζομένων χωρίς ευθύνη Ομάδας
</t>
  </si>
  <si>
    <t>66% Άνδρες</t>
  </si>
  <si>
    <t>34% Γυναίκες</t>
  </si>
  <si>
    <t xml:space="preserve">Σημειώσεις πίνακα:
- Τα δεδομένα αφορούν την αξιολόγηση απόδοσης που δόθηκε το  2023 &amp; 2024 και αφορούν το έτος 2023 (1/1/2022 - 31/12/2022) και το έτος 2024 (1/1/2023 - 31/12/2023) αντίστοιχα. 
- Εταιρείες που περιλαμβάνονται: 'Eurobank Ergasias Services and Holdings S.A., 'Eurobank S.A., Eurobank Asset Management Mutual Fund Mngt Company Single Member S.A., Be Business Exchanges Networks and Accounting and Tax Services, Eurobank Equities Investment Firm Single Member S.A., Eurobank Leasing Single Member S.A., Eurobank Factors Single Member S.A.
-Το "Αξιοποιώ" πραγματοποιείται σε ετήσια βάση και αφορά την πλειοψηφία των εργαζομένων.
- Η Ανατροφοδότηση απόδοσης ανώτερων στελεχών αφορά τα ανώτερα στελέχη και αποτελείται από την 180° αξιολόγηση προτεραιοτήτων, που αναφέρεται στην αξιολόγηση προτεραιοτήτων απόδοσης και πραγματοποιείται ετησίως και την 360° ανατροφοδότηση απόδοσης, που αφορά την αξιολόγηση των ηγετικών ικανοτήτων, βασισμένη στην  360° μεθοδολογία ανατροφοδότησης που πραγματοποιείται ανά διετία.
</t>
  </si>
  <si>
    <t>Ανώτατες διοικητικές θέσεις</t>
  </si>
  <si>
    <t>Ανώτερες διοικητικές θέσεις</t>
  </si>
  <si>
    <t>Μεσαίες διοικητικές θέσεις</t>
  </si>
  <si>
    <t>Δείκτες μισθολογικού χάσματος μεταξύ ανδρών και γυναικών</t>
  </si>
  <si>
    <t>Διαφορά μεταξύ ανδρών και γυναικών εργαζομένων - Ελλάδα</t>
  </si>
  <si>
    <t>Διαφορά μεταξύ ανδρών και γυναικών εργαζομένων - Όμιλος</t>
  </si>
  <si>
    <t>Αριθμός εκπαιδευτικών εργαζομένων</t>
  </si>
  <si>
    <t>Θέση / επίπεδο</t>
  </si>
  <si>
    <t>Αριθμός εργαζομένων ανά κατηγορία</t>
  </si>
  <si>
    <t>Αριθμός ωρών μάθησης</t>
  </si>
  <si>
    <t>Μέσες ώρες μάθησης ανά κατηγορία εργαζομένου</t>
  </si>
  <si>
    <t>Σημειώσεις πίνακα: 
- Οι μέσες ώρες εκπαίδευσης που έχουν υλοποιήσει οι εργαζόμενοι κατά τη διάρκεια της αναφερόμενης περιόδου ανά i. φύλο, ii. κατηγορία εργαζομένου, iii. εργαζόμενοι μόνο για τις  Eurobank SA &amp; Eurobank Ergasias Services and Holdings S.A.</t>
  </si>
  <si>
    <t>Αναλογία βασικού μισθού και αποδοχών γυναικών και ανδρών - Όμιλος</t>
  </si>
  <si>
    <t>Δείκτης βασικού μισθού και αποδοχών γυναικών προς ανδρών ανά κατηγορία εργαζομένου</t>
  </si>
  <si>
    <t xml:space="preserve">Άνδρες </t>
  </si>
  <si>
    <t>Δείκτης</t>
  </si>
  <si>
    <t>Ποσοστά</t>
  </si>
  <si>
    <t>Δείκτες αποδοχών σύμφωνα  με τις διαδικασίες αποδοχών της Τράπεζας</t>
  </si>
  <si>
    <t>Ο δείκτης αξιολογεί την αναλογία μεταξύ των συνολικών αποδοχών του Διευθύνοντος Συμβούλου και των συνολικών αποδοχών των άλλων διοικητικών στελεχών</t>
  </si>
  <si>
    <r>
      <t>1</t>
    </r>
    <r>
      <rPr>
        <i/>
        <sz val="9"/>
        <color rgb="FF021342"/>
        <rFont val="Eurobank Sans"/>
        <charset val="161"/>
      </rPr>
      <t>Υπολογισμοί με βάση νέα μεθοδολογία, έναντι των βασικών δεικτών (KPIs) του 2021.</t>
    </r>
  </si>
  <si>
    <t>Ο δείκτης αξιολογεί τις αποδοχές του Διευθύνοντος Συμβούλου σε σχέση με τις αποδοχές στελεχών που κατέχουν ανάλογες θέσεις σε άλλους οργανισμούς της αγοράς.</t>
  </si>
  <si>
    <t>Αποδοχές για απόδοση:</t>
  </si>
  <si>
    <t>Ο δείκτης απόδοσης αξιολογεί την ευθυγράμμιση των αποδοχών του Διευθύνοντος Συμβούλου σε σχέση με την απόδοσή του.</t>
  </si>
  <si>
    <t>Ποσοστό μεταβλητών αποδοχών για διοικητικά στελέχη:</t>
  </si>
  <si>
    <t>Ο δείκτης αυτός αξιολογεί τις μεταβλητές αποδοχές των διοικητικών στελεχών σε σχέση με τις συνολικές αποδοχές τους.</t>
  </si>
  <si>
    <t>Βραχυπρόθεσμα κίνητρα (STI) για διοικητικά στελέχη:</t>
  </si>
  <si>
    <t>Ο δείκτης απόδοσης αξιολογεί την ευθυγράμμιση των μεταβλητών αποδοχών των διοικητικών στελεχών σε σχέση με την απόδοσή τους.</t>
  </si>
  <si>
    <t>Μακροπρόθεσμα κίνητρα (LTI) για διοικητικά στελέχη:</t>
  </si>
  <si>
    <t>Ο δείκτης απόδοσης αξιολογεί τις μεταβλητές αποδοχές των διοικητικών στελεχών στο πλαίσιο διακράτησης.</t>
  </si>
  <si>
    <t>Δείκτης συνολικών ετήσιων αποδοχών - Όμιλος</t>
  </si>
  <si>
    <t>Ετήσια συνολική αποζημίωση για το άτομο με τις υψηλότερες αποδοχές στον οργανισμό</t>
  </si>
  <si>
    <t>Αναλογία ετήσιων συνολικών αποδοχών</t>
  </si>
  <si>
    <t>Ποσοστιαία αύξηση των ετήσιων συνολικών αποδοχών για το άτομο με τις υψηλότερες αμοιβές στον οργανισμό</t>
  </si>
  <si>
    <t>Διάμεση ποσοστιαία αύξηση των ετήσιων συνολικών αποδοχών για όλους τους εργαζομένους του οργανισμού, εξαιρουμένου του ατόμου με τις υψηλότερες αμοιβές</t>
  </si>
  <si>
    <t>Μεταβολή της ετήσιας αναλογίας ετήσιων αποδοχών</t>
  </si>
  <si>
    <t>Διαφορετικότητα οργάνων διακυβέρνησης των Eurobank Holdings &amp; Eurobank</t>
  </si>
  <si>
    <t>Αριθμός ατόμων στο ΔΣ</t>
  </si>
  <si>
    <t>Ποσοστό ατόμων στο ΔΣ</t>
  </si>
  <si>
    <t>&lt;30 ετών</t>
  </si>
  <si>
    <t>30-50 ετών</t>
  </si>
  <si>
    <t>50&lt; ετών</t>
  </si>
  <si>
    <t>Γενικό Σύνολο</t>
  </si>
  <si>
    <t>Διοικητικό Συμβούλιο Eurobank (ΔΣ)</t>
  </si>
  <si>
    <t>Διοικητική Επιτροπή (ExBo)</t>
  </si>
  <si>
    <t>Αριθμός ατόμων στην ExBo</t>
  </si>
  <si>
    <t>Ποσοστό ατόμων στην ExBo</t>
  </si>
  <si>
    <t>Αναλογία μη εκτελεστικών μελών ΔΣ</t>
  </si>
  <si>
    <t>Αναλογία μη εκτελεστικών και ανεξάρτηρων μελών ΔΣ</t>
  </si>
  <si>
    <t>Χρήση ψηφιακών καναλιών</t>
  </si>
  <si>
    <t>Συναλλαγές</t>
  </si>
  <si>
    <t>% mobile χρηστών που χρησιμοποιούν αποκλειστικά το Mobile App για τις συναλλαγές τους με την Τράπεζα σε μηνιαία βάση</t>
  </si>
  <si>
    <t>Σημειώσεις πίνακα: 
Οι αριθμοί έχουν στρογγυλοποιηθεί</t>
  </si>
  <si>
    <t>Όγκος ψηφιακών συναλλαγών σε σχέση με τις συναλλαγές (εκτός από αναλήψεις/καταθέσεις) από όλα τα κανάλια της Eurobank</t>
  </si>
  <si>
    <t>Αξία ψηφιακών συναλλαγών σε σχέση με τις συναλλαγές (εκτός από αναλήψεις/καταθέσεις) από όλα τα κανάλια της Eurobank</t>
  </si>
  <si>
    <r>
      <t>Ποσοστιαία αύξηση των ψηφιακών συναλλαγών σε όγκο</t>
    </r>
    <r>
      <rPr>
        <vertAlign val="superscript"/>
        <sz val="11"/>
        <color rgb="FF021342"/>
        <rFont val="Eurobank Sans"/>
        <charset val="161"/>
      </rPr>
      <t>1</t>
    </r>
  </si>
  <si>
    <r>
      <t>Ποσοστιαία αύξηση των ψηφιακών συναλλαγών σε αξία</t>
    </r>
    <r>
      <rPr>
        <vertAlign val="superscript"/>
        <sz val="11"/>
        <color rgb="FF021342"/>
        <rFont val="Eurobank Sans"/>
        <charset val="161"/>
      </rPr>
      <t>1</t>
    </r>
  </si>
  <si>
    <r>
      <t xml:space="preserve">Σημειώσεις πίνακα: 
  Oι αριθμοί έχουν στρογγυλοποιηθεί
</t>
    </r>
    <r>
      <rPr>
        <i/>
        <vertAlign val="superscript"/>
        <sz val="9"/>
        <color rgb="FF021342"/>
        <rFont val="Eurobank Sans"/>
        <charset val="161"/>
      </rPr>
      <t xml:space="preserve"> 1 </t>
    </r>
    <r>
      <rPr>
        <i/>
        <sz val="9"/>
        <color rgb="FF021342"/>
        <rFont val="Eurobank Sans"/>
        <charset val="161"/>
      </rPr>
      <t>Οι ψηφιακές συναλλαγές αφορούν όλες τις χρηματικές συναλλαγές (μεταφορές, πληρωμές, εμβάσματα) που εκτελούνται μέσω του mobile app &amp; e-banking κατά τη χρονική περίοδο 01/01-31/12 των υπό εξέταση ετών, για όλες τις κατηγορίες πελατών, όπως νομικά &amp; φυσικά πρόσωπα, που είναι εγγεγραμμένοι στο e-banking και το mobile app.</t>
    </r>
  </si>
  <si>
    <t>Συμμόρφωση με τους νόμους και τους κανονισμούς σχετικά με την νομιμοποίηση εσόδων από παράνομες δραστηριότητες ή την αθέμιτη χρηματιστηριακή εκμετάλλευση εμπιστευτικών πληροφοριών</t>
  </si>
  <si>
    <t>Συνολικός αριθμός περιπτώσεων μη συμμόρφωσης κατά την αναφερόμενη περίοδο</t>
  </si>
  <si>
    <t>Επιβεβαιωμένα περιστατικά διαφθοράς και δράσεις που έχουν αναληφθεί</t>
  </si>
  <si>
    <t>Συνολικός αριθμμός και φύση των επιβεβαιωμένων περιστατικών διαφθοράς</t>
  </si>
  <si>
    <t>Συνολικός αριθμός επιβεβαιωμένων περιστατικών σύγκρουσης συμφερόντων</t>
  </si>
  <si>
    <t>Νομικές ενέργειες για αντι-ανταγωνιστικές συμπράξεις και μονοπωλιακές πρακτικές</t>
  </si>
  <si>
    <t>Αριθμός νομικών δραστηριοτήτων που εκκρεμούν ή ολοκληρώθηκαν κατά την αναφερόμενη χρονική περίοδο σχετικά με την αντιανταγωνιστική συμπεριφορά και την παραβίαση της αντιμονοπωλιακής και μονοπωλιακής νομοθεσίας που ο οργανισμός έχει προσδιορίσει ως συμμετέχοντας.</t>
  </si>
  <si>
    <t>Επικοινωνία και εκπαίδευση σχετικά με τις πολιτικές καταπολέμησης της διαφθοράς</t>
  </si>
  <si>
    <t>Αριθμός (ή ποσοστό) εργαζομένων που ενημερώθηκαν για την πολιτική/διαδικασίες κατά της διαφθοράς</t>
  </si>
  <si>
    <t>Αριθμός (ή ποσοστό) διευθυντών στελεχών που έχουν λάβει σχετική εκπαίδευση</t>
  </si>
  <si>
    <t>Σημειώσεις πίνακα: 
Προσωπικό: εργαζόμενοι του Ομίλου Eurobank Holdings στην Ελλάδα</t>
  </si>
  <si>
    <t>Περιστατικά μη συμμόρφωσης σχετικά με την πληροφόρηση και τη σήμανση προϊόντων και υπηρεσιών</t>
  </si>
  <si>
    <t>Συνολικός αριθμός περιστατικών μη συμμόρφωσης με κανονισμούς και/ή εθελοντικούς κώδικες που αφορύν την πληροφόριση και τη σήμανση προϊόντων και υπηρεσιών:</t>
  </si>
  <si>
    <t>Περιστατικά μη συμμόρφωσης με τους κανονισμούς έχοντας ως αποτέλεσμα πρόστιμο ή ποινή</t>
  </si>
  <si>
    <t>Περιστατικά μη συμμόρφωσης με τους κανονισμούς έχοντας ως αποτέλεσμα προειδοποίηση</t>
  </si>
  <si>
    <t>Τα δεδομένα αφορούν την Eurobank S.A.</t>
  </si>
  <si>
    <t>Περιστατικά μη συμμόρφωσης σχετικά με τις επικοινωνίες μάρκετινγκ</t>
  </si>
  <si>
    <t>Συνολικός αριθμός περιστατικών μη συμμόρφωσης με κανονισμούς και/ή εθελοντικούς κώδικες σχετικές με την επικοινωνία μάρκετινγκ, συμπεριλαμβανομένων της διαφήμισης, προώθησης και χορηγίας:</t>
  </si>
  <si>
    <t xml:space="preserve">Περιστατικά μη συμμόρφωσης με τους κανονισμούς έχοντας σαν αποτέλεσμα πρόστιμο ή ποινή </t>
  </si>
  <si>
    <t>Περιστατικά μη συμμόρφωσης με εθελοντικούς κώδικες</t>
  </si>
  <si>
    <t>Είδος απασχόλησης</t>
  </si>
  <si>
    <t>Μόνιμοι εργαζόμενοι: ορίζεται ως ο αριθμός των μόνιμων εργαζομένων με πλήρη απασχόληση που είναι καταχωρημένοι στον Όμιλο. Εξαιρούνται οι εξωτερικοί συνεργάτες.</t>
  </si>
  <si>
    <t>Εποχιακοί εργαζόμενοι: ορίζεται ως ο αριθμός των εποχικών εργαζομένων με πλήρη απασχόληση που είναι καταχωρημένοι στον Όμιλο. Εξαιρούνται οι εξωτερικοί συνεργάτες.</t>
  </si>
  <si>
    <t>Όμιλος: αφορά το Eurobank Holdings Group</t>
  </si>
  <si>
    <t>Ελλάδα : αφορά το Eurobank Holdings Group in Greece</t>
  </si>
  <si>
    <t>Εξωτερικό: αφορά το Eurorobank Holding's Group abroad (δηλαδή Βουλγαρία, Σερβία, Κύπρο, Λουξεμβούργο, Ρουμανία &amp; Λονδίνο)</t>
  </si>
  <si>
    <t>Ισόρροπη εκπροσώπηση των φύλων στο εργατικό δυναμικό</t>
  </si>
  <si>
    <t>Η ισόρροπη εκπροσώπηση των φύλων στο εργατικό δυναμικό βασίζεται σε καταχωρημένα στοιχεία για όλον τον Όμιλο στο τέλος του 4ου τριμήνου 2024.</t>
  </si>
  <si>
    <t>Ο δείκτης μισθολογικού χάσματος υπολογίζεται με βάση την παρακάτω εξίσωση:</t>
  </si>
  <si>
    <t>Μέσος όρος: Υπολογίζεται με την πρόσθεση όλων των μεμονωμένων τιμών και την διαίρεση του συνόλου αυτού με το συνολικό πλήθος των τιμών</t>
  </si>
  <si>
    <t>Συνολικός αριθμός ανδρών εργαζομένων με πλήρη απασχόληση</t>
  </si>
  <si>
    <t>Συνολικός αριθμός γυναικών εργαζομένων με πλήρη απασχόληση</t>
  </si>
  <si>
    <t xml:space="preserve">Διάμεσος: Υπολογίζεται παίρνοντας την τιμή για την οποία το μισό πλήθος των τιμών είναι υψηλότερο και το άλλο μισό πλήθος των τιμών είναι χαμηλότερο  </t>
  </si>
  <si>
    <t xml:space="preserve">Διάμεσος: Υπολογίζεται παίρνοντας την τιμή για την οποία το μισό πλήθος των τιμών είναι υψηλότερο και το άλλο μισό πλήθος των τιμών είναι χαμηλότερο </t>
  </si>
  <si>
    <t>Ο δείκτης χάσματος πρόσθετης αμοιβής (μπόνους) υπολογίζεται με βάση την παρακάτω εξίσωση:</t>
  </si>
  <si>
    <t>Διάμεσος: Υπολογίζεται παίρνοντας την τιμή για την οποία το μισό πλήθος των τιμών είναι υψηλότερο και το άλλο μισό πλήθος των τιμών είναι χαμηλότερο</t>
  </si>
  <si>
    <t>Δείκτης κινητικότητας εργαζομένων</t>
  </si>
  <si>
    <t>Η κινητικότητα εργαζομένων ορίζεται ως ο αριθμός των εργαζομένων που αποχώρησαν από τον Όμιλο (όλοι οι λόγοι αποχώρησης, με εξαίρεση τις μεταθέσεις εντός Ομίλου και τις πρωτοβουλίες απόσχισης) εντός μιας περιόδου 12 μηνών, διά τον αριθμό των εργαζομένων στο τέλος του 4ου τριμήνου 2024.</t>
  </si>
  <si>
    <t>Διοικητικές θέσεις</t>
  </si>
  <si>
    <t>Οι διοικητικές θέσεις ορίζονται ως ο αριθμός εργαζομένων με ευθύνη ομάδας σε όλα τα οργανωτικά επίπεδα.</t>
  </si>
  <si>
    <t xml:space="preserve">Ιεραρχικό επίπεδο </t>
  </si>
  <si>
    <t>Το ιεραρχικό επίπεδο προέρχεται από το σύστημα ανθρώπινου δυναμικού της Τράπεζας. Στο πλαίσιο αυτό, χρησιμοποιείται το σύστημα ιεραρχίας της Τράπεζας ως βάση για τον καθορισμό των βαθμών ή μισθολογικών κλιμακίων κάθε οντότητας του Ομίλου.</t>
  </si>
  <si>
    <t>*μεγαλύτερο ή ίσο με τον βαθμό Γενικού Διευθυντή της Τράπεζας</t>
  </si>
  <si>
    <t>*13: ο βαθμός Βοηθού Γενικού Διευθυντή της Τράπεζας</t>
  </si>
  <si>
    <t>Η ομάδα ειδικών / μεσαίων στελεχών ορίζεται ως ο αριθμός των εργαζομένων με βαθμό μεταξύ 6 και 10 και αντίστοιχους βαθμούς ή μισθολογικές κλίμακες από άλλες οντότητες του Ομίλου.</t>
  </si>
  <si>
    <t>Η ομάδα υπαλληλικών θέσεων ορίζεται ως ο αριθμός των εργαζομένων με βαθμό μεταξύ 1 και 5 και αντίστοιχους βαθμούς ή μισθολογικές κλίμακες από άλλες οντότητες του Ομίλου.</t>
  </si>
  <si>
    <t>Μέσος όρος υπηρεσίας</t>
  </si>
  <si>
    <t>Ο μέσος όρος υπηρεσίας υπολογίζεται με βάση το σύνολο των ετών υπηρεσίας στον Όμιλο (αφαιρείται η ημερομηνία έναρξης απασχόλησης ενός εργαζόμενου από το τέλος του 4ου τριμήνου 2024) διά τον αριθμό εργαζομένων με πλήρη απασχόληση στο τέλος του 4ου τριμήνου 2024.</t>
  </si>
  <si>
    <t>Τεταρτημόρια: τα ταξινομημένα δεδομένα χωρίζονται σε τέσσερα μέρη, κάθε ένα με ίσο αριθμό εργαζομένων, με βάση το μισθολογικό επίπεδο.</t>
  </si>
  <si>
    <t>1ο τεταρτημόριο: 25% από τις χαμηλότερες προς τις υψηλότερες τιμές</t>
  </si>
  <si>
    <t>2ο τεταρτημόριο: μεταξύ 25,1% και 50% (έως τη διάμεσο)</t>
  </si>
  <si>
    <t>3ο τεταρτημόριο: 51% έως 75% πάνω από τη διάμεσο</t>
  </si>
  <si>
    <t>4ο τεταρτημόριο: 25% των υψηλότερων τιμών</t>
  </si>
  <si>
    <t>Ώρες εκπαίδευσης</t>
  </si>
  <si>
    <t>Οι ώρες εκπαίδευσης βασίζονται σε στοιχεία καταχωρημένα στο πληροφοριακό σύστημα της Διεύθυνσης Ανθρώπινου Δυναμικού για περίοδο 12 μηνών του 2024</t>
  </si>
  <si>
    <t>Συνολικές αποδοχές (για τον KPI εκπαίδευσης εργαζομένων)</t>
  </si>
  <si>
    <t xml:space="preserve">Προμηθευόμενη ηλεκτρική ενέργεια </t>
  </si>
  <si>
    <r>
      <t>Προμηθευόμενη ηλεκτρική ενέργεια από ΑΠΕ (GOs)</t>
    </r>
    <r>
      <rPr>
        <sz val="11"/>
        <color rgb="FFFF0000"/>
        <rFont val="Eurobank Sans"/>
        <charset val="161"/>
      </rPr>
      <t xml:space="preserve"> </t>
    </r>
  </si>
  <si>
    <t xml:space="preserve">Προμηθευόμενη ηλεκτρική ενέργεια από μη ΑΠΕ </t>
  </si>
  <si>
    <t xml:space="preserve">Αυτοπαραγωγή από ΑΠΕ </t>
  </si>
  <si>
    <r>
      <t>Άλλες έμμεσες εκπομπές (Scope 3)</t>
    </r>
    <r>
      <rPr>
        <b/>
        <sz val="11"/>
        <color rgb="FFFF0000"/>
        <rFont val="Eurobank Sans"/>
        <charset val="161"/>
      </rPr>
      <t xml:space="preserve"> </t>
    </r>
  </si>
  <si>
    <t>* Όταν προστίθεται μια νέα κατηγορία, το ποσό για αυτήν την κατηγορία προστίθεταιι στο προηγούμενο έτος, ώστε να ομαλοποιηθούν τα έτη βάσης.
 ** Οι εκπομπές ΑτΘ περιλαμβάνουν ανακύκλωση χαρτιού, υλικών συσκευασίας, toner, ΗΗΕ, συσσωρευτών, μπαταριών φορητού τύπου, λαμπτήρων, διάθεση αστικών αποβλήτων καθώς και εκπομπές από διάθεση υγρών αποβλήτων (νερό και ορυκτέλαια).</t>
  </si>
  <si>
    <t xml:space="preserve">Συνολικές εκπομπές αερίων του θερμοκηπίου ανά εργαζόμενο (δείκτης έντασης) </t>
  </si>
  <si>
    <t xml:space="preserve">Συνολικές εκπομπές αερίων του θερμοκηπίου ανά επιφάνεια (δείκτης έντασης) </t>
  </si>
  <si>
    <t>Σημειώσεις πίνακα: 
Άλλοι ρύποι όπως POP και VOC δεν αναφέρονται, καθώς δεν σχετίζονται με τη λειτουργία της Τράπεζας.
Υπολογίζονται οι αέριοι ρύποι από πετρέλαιο (θέρμανσης, κίνησης), φυσικό αέριο και ηλεκτρική ενέργεια.</t>
  </si>
  <si>
    <t>2022 μετά τον επανυπολογισμό στοιχείων</t>
  </si>
  <si>
    <t>2023 μετά τον επανυπολογισμό στοιχείων</t>
  </si>
  <si>
    <t>Η κατανάλωση ηλεκτρικής ενέργειας από μη ανανεώσιμες πηγές αφορά καταστήματα/γραφεία σε κτίρια όπου η κατανάλωση ενέργειας τιμολογείται σε τρίτη εταιρεία και ο υπολογισμός της χρήσης της Τράπεζας γίνεται μέσω ενδιάμεσων μετρητών ενέργειας.</t>
  </si>
  <si>
    <t>Προμηθευόμενη ηλεκτρική ενέργεια</t>
  </si>
  <si>
    <t>Αυτοκατανάλωση ηλεκτρικής ενέργειας από αυτοπαραγωγή (ΑΠΕ)</t>
  </si>
  <si>
    <t>Συνολική κατανάλωση ηλεκτρικής ενέργειας από ΑΠΕ</t>
  </si>
  <si>
    <t>Συνολική κατανάλωση ηλεκτρικής ενέργειας (ΑΠΕ + ΜΗ ΑΠΕ)</t>
  </si>
  <si>
    <t>Ποσοστό κατανάλωσης ηλεκτρικής ενέργειας από ΑΠΕ</t>
  </si>
  <si>
    <t>Συνολική κατανάλωση ηλεκτρικής ενέργειας ανά εργαζόμενο (δείκτης έντασης)</t>
  </si>
  <si>
    <t>Συνολική κατανάλωση ηλεκτρικής ενέργειας ανά επιφάνεια (δείκτης έντασης)</t>
  </si>
  <si>
    <t>Πετρέλαιο θέρμανσης</t>
  </si>
  <si>
    <t>Φυσικό αέριο</t>
  </si>
  <si>
    <t>Βενζίνη σε οχήματα</t>
  </si>
  <si>
    <t>Πετρέλαιο κίνησης</t>
  </si>
  <si>
    <t>Ηλεκτρική ενέργεια (ΑΠΕ + ΜΗ ΑΠΕ)</t>
  </si>
  <si>
    <t>Συνολική κατανάλωση ενέργειας</t>
  </si>
  <si>
    <t>Ποσοστό κατανάλωσης ηλεκτρικής ενέργειας από ΑΠΕ / Συνολική κατανάλωση ενέργειας</t>
  </si>
  <si>
    <t>Συνολική κατανάλωση ενέργειας ανά εργαζόμενο (δείκτης έντασης)</t>
  </si>
  <si>
    <t>Συνολική κατανάλωση ενέργειας ανά επιφάνεια (δείκτης έντασης)</t>
  </si>
  <si>
    <t>Εκπομπές από την μεταφορά και διανομή αγαθών (κατανάλωση υγραερίου)</t>
  </si>
  <si>
    <t>Ένταση συνολικής ενέργειας</t>
  </si>
  <si>
    <t>Ένταση εκπομπών άνθρακα (Scope 1)</t>
  </si>
  <si>
    <t>Ένταση εκπομπών άνθρακα (Scope 2)</t>
  </si>
  <si>
    <t>Ένταση εκπομπών άνθρακα (Scope 3)</t>
  </si>
  <si>
    <t>Ένταση εκπομπών άνθρακα (Scope 1+2)</t>
  </si>
  <si>
    <t>Ένταση συνολικών εκπομπών άνθρακα (Scope 1+2+3)</t>
  </si>
  <si>
    <t>Σημειώσεις πίνακα: 
-Για τον υπολογισμό της ενεργειακής έντασης χρησιμοποιήθηκε η συνολική κατανάλωση ενέργειας εντός του οργανισμού.
-Η ένταση εκπομπών άνθρακα υπολογίζεται ως εκπομπές αερίων του θερμοκηπίου ως προς τα λειτουργικά έσοδα σε εκατομμύρια ευρώ.</t>
  </si>
  <si>
    <t>εκατ. σελίδες</t>
  </si>
  <si>
    <t>Ποσοστό συνολικού αριθμού στερεών αποβλήτων προς ανακύκλωση προς το συνολικό αριθμό στερεών αποβλήτων</t>
  </si>
  <si>
    <t>Σημειώσεις πίνακα:
*Οι ποσότητες χαρτιού που ανακυκλώνεται επηρεάζονται από τον ετήσιο όγκο των φυσικών αερίων που εκκαθαρίζονται. 
**Από το 2022, περιλαμβάνονται επίσης και οι ποσότητες ανακύκλωσης που απορρίφθηκαν στους δημοτικούς μπλε κάδους οι οποίες επανυπολογίστηκαν με μεγαλύτερη ακρίβεια.</t>
  </si>
  <si>
    <t>Ανακύκλωση συσσωρευτών</t>
  </si>
  <si>
    <t>Ανακύκλωση λαμπτήρων</t>
  </si>
  <si>
    <r>
      <t xml:space="preserve">Σε περιπτώσεις όπου απαιτήθηκε επανυπολογισμός για τα έτη 2022 και 2023, τα σχετικά δεδομένα παρουσιάζονται στις στήλες "2022 μετά τον επανυπολογισμό στοιχείων" και "2023 μετά τον επανυπολογισμό στοιχείων". Για λεπτομερή ανάλυση των λόγων επανυπολογισμού/αναδιατύπωσης, παρακαλείστε να ανατρέξετε στην Περιβαλλοντική Έκθεση 2024. </t>
    </r>
    <r>
      <rPr>
        <i/>
        <sz val="11"/>
        <color rgb="FFFF0000"/>
        <rFont val="Eurobank Sans"/>
        <charset val="161"/>
      </rPr>
      <t xml:space="preserve">
 </t>
    </r>
  </si>
  <si>
    <t xml:space="preserve">Ποσοστό προμηθευτών </t>
  </si>
  <si>
    <t xml:space="preserve">Αριθμός προμηθευτών </t>
  </si>
  <si>
    <r>
      <t>Τοπικοί προμηθευτές (Ελλάδα)</t>
    </r>
    <r>
      <rPr>
        <sz val="11"/>
        <color rgb="FFFF0000"/>
        <rFont val="Eurobank Sans"/>
        <charset val="161"/>
      </rPr>
      <t xml:space="preserve"> </t>
    </r>
  </si>
  <si>
    <t xml:space="preserve">Προμηθευτές ΕΕ </t>
  </si>
  <si>
    <t xml:space="preserve">Προμηθευτές εκτός ΕΕ </t>
  </si>
  <si>
    <t xml:space="preserve">Αναλογία δαπανών σε προμηθευτές </t>
  </si>
  <si>
    <t xml:space="preserve">Νέοι προμηθευτές που ελέγχθηκαν με βάση περιβαλλοντικά κριτήρια </t>
  </si>
  <si>
    <t>Ποσοστό νέων Αιτήσεων Υποβολής Προσφορών (RFP) που ελέγχθηκαν με βάση περιβαλλοντικά κριτήρια.</t>
  </si>
  <si>
    <t xml:space="preserve">Νέοι προμηθευτές που ελέγχθηκαν με βάση κοινωνικά κριτήρια </t>
  </si>
  <si>
    <t xml:space="preserve">Ποσοστό νέων Αιτήσεων Υποβολής Προσφορών (RFP) που ελέγχθηκαν με βάση κοινωνικά κριτήρια. </t>
  </si>
  <si>
    <r>
      <t>Όμιλος</t>
    </r>
    <r>
      <rPr>
        <b/>
        <vertAlign val="superscript"/>
        <sz val="11"/>
        <color theme="0"/>
        <rFont val="Eurobank Sans"/>
        <charset val="161"/>
      </rPr>
      <t>3</t>
    </r>
  </si>
  <si>
    <r>
      <t>Κατανομή εργαζομένων</t>
    </r>
    <r>
      <rPr>
        <b/>
        <vertAlign val="superscript"/>
        <sz val="11"/>
        <color theme="0"/>
        <rFont val="Eurobank Sans"/>
        <charset val="161"/>
      </rPr>
      <t>1,2</t>
    </r>
    <r>
      <rPr>
        <b/>
        <sz val="11"/>
        <color theme="0"/>
        <rFont val="Eurobank Sans"/>
        <charset val="161"/>
      </rPr>
      <t xml:space="preserve"> βάσει απασχόλησης (Headcount)</t>
    </r>
  </si>
  <si>
    <r>
      <t>Κατώτατο 90%</t>
    </r>
    <r>
      <rPr>
        <sz val="11"/>
        <color rgb="FFFF0000"/>
        <rFont val="Eurobank Sans"/>
        <charset val="161"/>
      </rPr>
      <t xml:space="preserve"> </t>
    </r>
  </si>
  <si>
    <t xml:space="preserve">Ανώτατο 10% </t>
  </si>
  <si>
    <r>
      <rPr>
        <i/>
        <vertAlign val="superscript"/>
        <sz val="9"/>
        <color rgb="FF021342"/>
        <rFont val="Eurobank Sans"/>
        <charset val="161"/>
      </rPr>
      <t>1</t>
    </r>
    <r>
      <rPr>
        <i/>
        <sz val="9"/>
        <color rgb="FF021342"/>
        <rFont val="Eurobank Sans"/>
        <charset val="161"/>
      </rPr>
      <t xml:space="preserve">Το αριθμητικό στοιχείο για τις ημέρες μάθησης για το 2024 αναφέρεται σε όλες τις χώρες όπου δραστηριοποιείται η Eurobank και υπολογίζεται ως ισοδύναμο 8 ωρών εκπαίδευσης ανά ημέρα. </t>
    </r>
  </si>
  <si>
    <r>
      <t>Ετήσιος μέσος όρος ωρών μάθησης ανά ιεραρχικό επίπεδο</t>
    </r>
    <r>
      <rPr>
        <b/>
        <vertAlign val="superscript"/>
        <sz val="11"/>
        <color theme="0"/>
        <rFont val="Eurobank Sans"/>
        <charset val="161"/>
      </rPr>
      <t>1</t>
    </r>
    <r>
      <rPr>
        <b/>
        <sz val="11"/>
        <color theme="0"/>
        <rFont val="Eurobank Sans"/>
        <charset val="161"/>
      </rPr>
      <t xml:space="preserve"> και φύλο - 2024</t>
    </r>
  </si>
  <si>
    <t>Ιεραρχικό εππίπεδο/Δείκτης κινητικότητας</t>
  </si>
  <si>
    <r>
      <t>Ιεραρχικό επίπεδο/Κινητικότητα</t>
    </r>
    <r>
      <rPr>
        <b/>
        <sz val="11"/>
        <color rgb="FFFF0000"/>
        <rFont val="Eurobank Sans"/>
        <charset val="161"/>
      </rPr>
      <t xml:space="preserve"> </t>
    </r>
  </si>
  <si>
    <t>Διοικητικές θέσεις/Κινητικότητα</t>
  </si>
  <si>
    <t>Μεσαία στελέχη</t>
  </si>
  <si>
    <t xml:space="preserve">Ανώτερα διοικητικά στελέχη </t>
  </si>
  <si>
    <t>Διοικητικές θέσεις/Δείκτης κινητικότητας</t>
  </si>
  <si>
    <t xml:space="preserve">Ανώτατα διοικητικά στελέχη </t>
  </si>
  <si>
    <t xml:space="preserve">Γυναίκες εργαζόμενες (% επί του συνολικού αριθμού προσωπικού) - Όμιλος </t>
  </si>
  <si>
    <t xml:space="preserve">Επιβεβαιωμένα περιστατικά σύγκρουσης συμφερόντων </t>
  </si>
  <si>
    <t xml:space="preserve">Πάνω από το 96% των εργαζομένων και των στελεχών αποδέχθηκαν τον επικαιροποιημένο Κώδικα Δεοντολογίας και Ηθικής. </t>
  </si>
  <si>
    <t xml:space="preserve">Εκπαίδευση σε θέματα Ηθικής και Συμμόρφωσης </t>
  </si>
  <si>
    <t>Ποσοστό προσωπικού που εκπαιδεύτηκε σε θέματα σύγκρουσης συμφερόντω</t>
  </si>
  <si>
    <t>Ποσοστό προσωπικού που εκπαιδεύτηκε σε θέματα κατάχρησης αγοράς και εσωτερικής πληροφόρησης</t>
  </si>
  <si>
    <t>Ιδιώτες</t>
  </si>
  <si>
    <t>(€ εκατ.)</t>
  </si>
  <si>
    <t>Αναλογία ανδρών και γυναικών εργαζομένων που λαμβάνουν πρόσθετες αποδοχές ανά γεωγραφική περιοχή</t>
  </si>
  <si>
    <t>Δείκτης ισόρροπης εκπροσώπησης των φύλων ανά ιεραρχικό επίπεδο και γεωγραφική περιοχή</t>
  </si>
  <si>
    <t>Αναλογία ανδρών και γυναικών εργαζομένων που λαμβάνουν μεταβλητές αποδοχές ανά ιεραρχικό επίπεδο - Όμιλος</t>
  </si>
  <si>
    <t>Αναλογία ανδρών και γυναικών εργαζομένων που λαμβάνουν μεταβλητές αποδοχές ανά τεταρτημόριο - Όμιλος</t>
  </si>
  <si>
    <t>Κατανομή εργαζομένων βάσει απασχόλησης (Headcount)</t>
  </si>
  <si>
    <t>Επιβεβαιωμένα περιστατικά σύγκρουσης συμφερόντων</t>
  </si>
  <si>
    <t xml:space="preserve">Νομικές ενέργειες για αντι-ανταγωνιστική συμπεριφορά, αντι-μονοπωλιακούς νόμους και μονοπωλιακές πρακτικές </t>
  </si>
  <si>
    <t xml:space="preserve">Επικοινωνία και εκπαίδευση σχετικά με τις πολιτικές και διαδικασίες κατά της διαφθοράς </t>
  </si>
  <si>
    <t xml:space="preserve">Σχέσεις με προμηθευτές </t>
  </si>
  <si>
    <t xml:space="preserve">Βιώσιμη χρηματοδότηση </t>
  </si>
  <si>
    <r>
      <rPr>
        <i/>
        <vertAlign val="superscript"/>
        <sz val="9"/>
        <color rgb="FF021342"/>
        <rFont val="Eurobank Sans"/>
        <charset val="161"/>
      </rPr>
      <t>1</t>
    </r>
    <r>
      <rPr>
        <i/>
        <sz val="9"/>
        <color rgb="FF021342"/>
        <rFont val="Eurobank Sans"/>
        <charset val="161"/>
      </rPr>
      <t xml:space="preserve"> Αφορά ισοδύναμο πλήρους απασχόλησης (Full Time equivalent - FTEs)
</t>
    </r>
    <r>
      <rPr>
        <i/>
        <vertAlign val="superscript"/>
        <sz val="9"/>
        <color rgb="FF021342"/>
        <rFont val="Eurobank Sans"/>
        <charset val="161"/>
      </rPr>
      <t>2</t>
    </r>
    <r>
      <rPr>
        <i/>
        <sz val="9"/>
        <color rgb="FF021342"/>
        <rFont val="Eurobank Sans"/>
        <charset val="161"/>
      </rPr>
      <t xml:space="preserve"> Οι αριθμοί αφορούν την  31/12/2024
</t>
    </r>
    <r>
      <rPr>
        <i/>
        <vertAlign val="superscript"/>
        <sz val="9"/>
        <color rgb="FF021342"/>
        <rFont val="Eurobank Sans"/>
        <charset val="161"/>
      </rPr>
      <t xml:space="preserve">3 </t>
    </r>
    <r>
      <rPr>
        <i/>
        <sz val="9"/>
        <color rgb="FF021342"/>
        <rFont val="Eurobank Sans"/>
        <charset val="161"/>
      </rPr>
      <t xml:space="preserve">Ο Όμιλος αφορά το Eurobank Holdings Group
</t>
    </r>
    <r>
      <rPr>
        <i/>
        <vertAlign val="superscript"/>
        <sz val="9"/>
        <color rgb="FF021342"/>
        <rFont val="Eurobank Sans"/>
        <charset val="161"/>
      </rPr>
      <t>4</t>
    </r>
    <r>
      <rPr>
        <i/>
        <sz val="9"/>
        <color rgb="FF021342"/>
        <rFont val="Eurobank Sans"/>
        <charset val="161"/>
      </rPr>
      <t xml:space="preserve"> Η Ελλάδα αφορά το Eurobank Holdings Group στην Ελλάδα
</t>
    </r>
    <r>
      <rPr>
        <i/>
        <vertAlign val="superscript"/>
        <sz val="9"/>
        <color rgb="FF021342"/>
        <rFont val="Eurobank Sans"/>
        <charset val="161"/>
      </rPr>
      <t>5</t>
    </r>
    <r>
      <rPr>
        <i/>
        <sz val="9"/>
        <color rgb="FF021342"/>
        <rFont val="Eurobank Sans"/>
        <charset val="161"/>
      </rPr>
      <t xml:space="preserve"> Το εξωτερικό αφορά το Eurobank Holdings Group στο εξωτερικό (δηλαδή τη Βουλγαρία, τη Σερβία, την Κύπρο, το Λουξεμβούργο και τη Ρουμανία).
Σημείωση: Ο αριθμός των εργαζομένων στην Κύπρο για το 2024 έχει αυξηθεί λόγω της εξαγοράς της Ελληνικής Τράπεζας.</t>
    </r>
  </si>
  <si>
    <r>
      <rPr>
        <i/>
        <vertAlign val="superscript"/>
        <sz val="9"/>
        <color rgb="FF021342"/>
        <rFont val="Eurobank Sans"/>
        <charset val="161"/>
      </rPr>
      <t>1</t>
    </r>
    <r>
      <rPr>
        <i/>
        <sz val="9"/>
        <color rgb="FF021342"/>
        <rFont val="Eurobank Sans"/>
        <charset val="161"/>
      </rPr>
      <t xml:space="preserve"> Αφορά αριθμό εργαζομένων 
</t>
    </r>
    <r>
      <rPr>
        <i/>
        <vertAlign val="superscript"/>
        <sz val="9"/>
        <color rgb="FF021342"/>
        <rFont val="Eurobank Sans"/>
        <charset val="161"/>
      </rPr>
      <t>2</t>
    </r>
    <r>
      <rPr>
        <i/>
        <sz val="9"/>
        <color rgb="FF021342"/>
        <rFont val="Eurobank Sans"/>
        <charset val="161"/>
      </rPr>
      <t xml:space="preserve"> Οι αριθμοί αφορούν την  31/12/2024
</t>
    </r>
    <r>
      <rPr>
        <i/>
        <vertAlign val="superscript"/>
        <sz val="9"/>
        <color rgb="FF021342"/>
        <rFont val="Eurobank Sans"/>
        <charset val="161"/>
      </rPr>
      <t>3</t>
    </r>
    <r>
      <rPr>
        <i/>
        <sz val="9"/>
        <color rgb="FF021342"/>
        <rFont val="Eurobank Sans"/>
        <charset val="161"/>
      </rPr>
      <t xml:space="preserve"> Ο Όμιλος αφορά το Eurobank Holdings Group
</t>
    </r>
    <r>
      <rPr>
        <i/>
        <vertAlign val="superscript"/>
        <sz val="9"/>
        <color rgb="FF021342"/>
        <rFont val="Eurobank Sans"/>
        <charset val="161"/>
      </rPr>
      <t xml:space="preserve">4 </t>
    </r>
    <r>
      <rPr>
        <i/>
        <sz val="9"/>
        <color rgb="FF021342"/>
        <rFont val="Eurobank Sans"/>
        <charset val="161"/>
      </rPr>
      <t xml:space="preserve">Η Ελλάδα αφορά το Eurobank Holdings Group στην Ελλάδα
</t>
    </r>
    <r>
      <rPr>
        <i/>
        <vertAlign val="superscript"/>
        <sz val="9"/>
        <color rgb="FF021342"/>
        <rFont val="Eurobank Sans"/>
        <charset val="161"/>
      </rPr>
      <t>5</t>
    </r>
    <r>
      <rPr>
        <i/>
        <sz val="9"/>
        <color rgb="FF021342"/>
        <rFont val="Eurobank Sans"/>
        <charset val="161"/>
      </rPr>
      <t xml:space="preserve"> Το εξωτερικό αφορά το Eurobank Holdings Group στο εξωτερικό (δηλαδή τη Βουλγαρία, τη Σερβία, την Κύπρο, το Λουξεμβούργο και τη Ρουμανία).</t>
    </r>
  </si>
  <si>
    <t>Δείκτης εθελούσιας κινητικότητας</t>
  </si>
  <si>
    <t>Δείκτης μη εθελούσιας κινητικότητας</t>
  </si>
  <si>
    <t>Δείκτης εθελούσιας κινητικότητας*</t>
  </si>
  <si>
    <t>Δείκτης εθελούσιας κινητικότητας από τα προγράμματα εθελουσίας εξόδου</t>
  </si>
  <si>
    <t xml:space="preserve">Ισόρροπη εκπροσώπηση των φύλων - Διοικητικές θέσεις - Ελλάδα </t>
  </si>
  <si>
    <t xml:space="preserve">Οι εργαζόμενοι στο ανώτερο 10% των αποδοχών </t>
  </si>
  <si>
    <t xml:space="preserve">Αναλογία γυναικών και ανδρών εργαζομένων που λαμβάνουν μεταβλητές αποδοχές </t>
  </si>
  <si>
    <t>Μέσο και διάμεσο χάσμα αποδοχών μεταξύ ανδρών και γυναικών ανά γεωγραφική περιοχή</t>
  </si>
  <si>
    <t xml:space="preserve">Χάσμα σταθερών αποδοχών </t>
  </si>
  <si>
    <t>Χάσμα μεταβλητών αποδοχών</t>
  </si>
  <si>
    <t>Χάσμα συνολικών αποδοχών (σταθερές και μεταβλητές)</t>
  </si>
  <si>
    <t>Μέσο και διάμεσο χάσμα αποδοχών μεταξύ ανδρών και γυναικών ανά ιεραρχικό επίπεδο</t>
  </si>
  <si>
    <t>Μέσο και διάμεσο χάσμα αποδοχών μεταξύ ανδρών και γυναικών ανά τεταρτημόριο</t>
  </si>
  <si>
    <t xml:space="preserve"> Γυναίκες (Μέσος όρος)</t>
  </si>
  <si>
    <t>Ανδρες (Μέσος όρος)</t>
  </si>
  <si>
    <t>Ανώτατο διοικητικό επίπεδο (μισθός)</t>
  </si>
  <si>
    <t>Ανώτατο διοικητικό επίπεδο (σταθερές αποδοχές)</t>
  </si>
  <si>
    <t>Διοικητικό επίπεδο (μισθός)</t>
  </si>
  <si>
    <t>Διοικητικό επίπεδο (σταθερές αποδοχές)</t>
  </si>
  <si>
    <t>Μη διοικητικό επίπεδο (μισθός)</t>
  </si>
  <si>
    <t>Σύνολο (μισθός)</t>
  </si>
  <si>
    <t>Μέσο χάσμα σταθερών αποδοχών</t>
  </si>
  <si>
    <t xml:space="preserve">Διάμεσο χάσμα σταθερών αποδοχών </t>
  </si>
  <si>
    <t>Μέσο χάσμα μεταβλητών αποδοχών</t>
  </si>
  <si>
    <t>Διάμεσο χάσμα μεταβλητών αποδοχών</t>
  </si>
  <si>
    <t>Κατανομή εργαζομένων βάσει απασχόλησης (FTEs)</t>
  </si>
  <si>
    <t>Σημειώσεις πίνακα:
Συνολικές αποδοχές (για δείκτη αποδοχών)
Ετησιοποιημένες αποδοχές βάσει πληροφοριών που ανακτήθηκαν στο τέλος του 4ου τριμήνου του 24. Περιλαμβάνονται τα ακόλουθα σταθερά και μεταβλητά στοιχεία:
Μισθός
Ανταμοιβή λόγω απόδοσης (cash &amp; stock options)
Πλάνα Κινήτρων</t>
  </si>
  <si>
    <t xml:space="preserve">Οι συνολικές ετήσιες αποδοχές περιλαμβάνει το σύνολο των σταθερών αποδοχών (μισθός, διάφορα επιδόματα, υπερωρίες) όσο και το σύνολο των μεταβλητών αποδοχών (επιβράβευση της απόδοσης, πλάνα κινήτρων). </t>
  </si>
  <si>
    <t>Η ομάδα ανώτερων διοικητικών στελεχών ορίζεται ως ο αριθμός των εργαζομένων με βαθμό μεταξύ 11 και 13* και αντίστοιχους βαθμούς ή μισθολογικές κλίμακες από άλλες οντότητες του Ομίλου.</t>
  </si>
  <si>
    <t>Η ομάδα ανώτατων διοικητικών στελεχών ορίζεται ως ο αριθμός των εργαζομένων με βαθμό μεγαλύτερο ή ίσο του 15* και αντίστοιχους βαθμούς ή μισθολογικές κλίμακες από άλλες οντότητες του Ομίλου.</t>
  </si>
  <si>
    <t>Η μη εθελούσια κινητικότητα εργαζομένων ορίζεται ως ο αριθμός των εργαζομένων που αποχώρησαν από τον Όμιλο (λήξη σύμβασης ορισμένου χρόνου, απολύσεις) εντός μιας περιόδου 12 μηνών.</t>
  </si>
  <si>
    <t>Δείκτης μη εθελούσιας  κινητικότητας εργαζομένων</t>
  </si>
  <si>
    <t>Η εθελούσια  κινητικότητα εργαζομένων ορίζεται ως ο αριθμός των εργαζομένων που αποχώρησαν από τον Όμιλο (παραίτηση, πρόγραμμα εθελούσιας έξοδου, θάνατος, συνταξιοδότηση) εντός μιας περιόδου 12 μηνών, διά τον αριθμό των εργαζομένων στο τέλος του 4ου τριμήνου 2024.</t>
  </si>
  <si>
    <t>Δείκτης εθελούσιας κινητικότητας εργαζομένων</t>
  </si>
  <si>
    <t>Άθροισμα όλων των ετήσιων αποδοχών για όλες τις γυναίκες εργαζόμενες με πλήρη απασχόληση</t>
  </si>
  <si>
    <t>Άθροισμα όλων των ετήσιων αποδοχών για όλους τους άνδρες εργαζόμενους με πλήρη απασχόληση</t>
  </si>
  <si>
    <t>Δείκτης χάσματος αποδοχών (σταθερές αποδοχές + μεταβλητές αποδοχές) – διάμεσος</t>
  </si>
  <si>
    <t>Δείκτης χάσματος αποδοχών (σταθερές αποδοχές + μεταβλητές αποδοχές) – μέσος όρος</t>
  </si>
  <si>
    <t>Διάμεσος όλων των ετήσιων μεταβλητών αποδοχών για όλες τις γυναίκες εργαζόμενες με πλήρη απασχόληση</t>
  </si>
  <si>
    <t>Διάμεσος όλων των ετήσιων μεταβλητών αποδοχών για όλους τους άνδρες εργαζόμενους με πλήρη απασχόληση</t>
  </si>
  <si>
    <t>Δεικτης χάσματος μεταβλητών αποδοχών - διάμεσος</t>
  </si>
  <si>
    <t xml:space="preserve">Άθροισμα όλων των ετήσιωνμεταβλητών αποδοχών όλων των γυναικών πλήρους απασχόλησης </t>
  </si>
  <si>
    <t xml:space="preserve">Άθροισμα όλων των ετήσιων μεταβλητών αποδοχών όλων των ανδρών πλήρους απασχόλησης </t>
  </si>
  <si>
    <t>Ο δείκτης χάσματος μεταβλητών αποδοχών υπολογίζεται με βάση την παρακάτω εξίσωση:</t>
  </si>
  <si>
    <t xml:space="preserve">Δεικτης χάσματος μεταβλητών αποδοχών - μέσος όρος </t>
  </si>
  <si>
    <t>Η μέθοδος καταβολής μεταβλητων αποδοχών μπορούν να αποδοθούν είτε σε μετρητά είτε σε μέσα (π.χ δικαιώματα προαίρεσης μετοχών).</t>
  </si>
  <si>
    <t>Μέθοδος καταβολής μεταβλητών αποδοχών</t>
  </si>
  <si>
    <t>Διάμεσος όλων των ετήσεων σταθερών αποδοχών για όλες τις γυναίκες εργαζόμενες με πλήρη απασχόληση</t>
  </si>
  <si>
    <t>Διάμεσος όλων των ετήσιων σταθερών αποδοχών για όλους τους άνδρες εργαζόμενους με πλήρη απασχόληση</t>
  </si>
  <si>
    <t>ε</t>
  </si>
  <si>
    <t>Δείκτης χάσματος επί των σταθερών αποδοχών- διάμεσος</t>
  </si>
  <si>
    <t>Άθροισμα όλων των ετήσιων σταθερών αποδοχών για όλες τις γυναίκες εργαζόμενες με πλήρη απασχόληση</t>
  </si>
  <si>
    <t>Άθροισμα όλων των ετήσιων σταθερών αποδοχών για όλους τους άνδρες εργαζόμενους με πλήρη απασχόληση</t>
  </si>
  <si>
    <t>Δείκτης χάσματος επί των σταθερών αποδοχών - μέσος όρος</t>
  </si>
  <si>
    <t xml:space="preserve">Ισοδύναμο πλήρους απασχόλησης (Full Time equivalent - FTEs): Ένα τυποποιημένο μέτρο που αντιπροσωπεύει το φόρτο εργασίας ενός εργαζομένου πλήρους απασχόλησης, χρησιμοποιείται για την ποσοτικοποίηση της μερικής και πλήρους απασχόλησης με συγκρίσιμο τρόπο. </t>
  </si>
  <si>
    <t xml:space="preserve">Σημείωση:                                                                                                                                                                                                                                                                                                                                                                                                                                                                                                                          Το Διοικητικό Συμβούλιο της Eurobank Holding απαρτίζεται από 3 γυναίκες και 10 άνδρες. Σύμφωνα με τον Ελληνικό Νόμο Εταιρικής Διακυβέρνησης 4706/2020, η ελάχιστη εκπροσώπηση γυναικών στο Διοικητικό Συμβούλιο ορίζεται στο 25% της συνολικής του σύνθεσης. Σε περίπτωση δεκαδικού υπολοίπου, το ποσοστό στρογγυλοποιείται προς τα κάτω στον πλησιέστερο ακέραιο αριθμό.                                                                                                                                                                                                                                                                        Για ένα Δ.Σ. που αποτελείται από 13 μέλη, αυτό μεταφράζεται σε 3,25, το οποίο, μετά τη στρογγυλοποίηση προς τα κάτω, σημαίνει τουλάχιστον 3 γυναίκες μέλη. Επί του παρόντος, η Eurobank συμμορφώνεται με αυτή την απαίτηση, καθώς το Δ.Σ. της περιλαμβάνει 3 γυναίκες μέλη: την κα. Ρένα Ρουβιθά Πάνου, την κα. Cinzia Basile και την κα. Αλίκη Γρηγοριάδη.                                                                                                                                                                                                                                                                                                                                                                                                                                                                                                                                                                                                                                                                                                                                                                                                         </t>
  </si>
  <si>
    <t>Ποσοστό επί της δαπάνης</t>
  </si>
  <si>
    <r>
      <t xml:space="preserve">Συνολική δαπάνη περιόδου 
(σε </t>
    </r>
    <r>
      <rPr>
        <sz val="11"/>
        <color rgb="FF021342"/>
        <rFont val="Aptos Narrow"/>
        <family val="2"/>
      </rPr>
      <t>€</t>
    </r>
    <r>
      <rPr>
        <sz val="9.9"/>
        <color rgb="FF021342"/>
        <rFont val="Eurobank Sans"/>
        <charset val="161"/>
      </rPr>
      <t>)</t>
    </r>
  </si>
  <si>
    <t>Σημείωση: οι αριθμοί που παρουσιάζονται είναι αποτέλεσμα στρογγυλοποίησης.</t>
  </si>
  <si>
    <t>Σύνολο βιώσιμων χρηματοδοτήσεων</t>
  </si>
  <si>
    <t>∆άνεια συνδεδεµένα µε κριτήρια βιωσιµότητας (SLL)</t>
  </si>
  <si>
    <t>Μείγµα επιχειρηµατικών δραστηριοτήτων της εταιρείας (business mix)</t>
  </si>
  <si>
    <t xml:space="preserve"> Χρηματοδοτήσεις γενικού σκοπού</t>
  </si>
  <si>
    <t xml:space="preserve">Πρόληψη &amp; έλεγχος της ρύπανσης και κυκλική οικονομία </t>
  </si>
  <si>
    <t>Καθαρές μεταφορές</t>
  </si>
  <si>
    <t>Ενεργειακή απόδοση</t>
  </si>
  <si>
    <t>Πράσινα κτίρια</t>
  </si>
  <si>
    <t xml:space="preserve">Ανανεώσιμες πηγές ενέργειας </t>
  </si>
  <si>
    <t xml:space="preserve"> Χρηματοδοτήσεις ειδικού σκοπού</t>
  </si>
  <si>
    <t>Επιχειρηματική Τραπεζική</t>
  </si>
  <si>
    <t xml:space="preserve">“Σπίτι μου” </t>
  </si>
  <si>
    <t>Ενυπόθηκα δάνεια για πολύτεκνες οικογένειες σε αποµακρυσµένες περιοχές</t>
  </si>
  <si>
    <t>Ταµείο Εγγυοδοσίας Καινοτοµίας</t>
  </si>
  <si>
    <t>Ταµείο Εγγυοδοσίας ΤΜΕ∆Ε</t>
  </si>
  <si>
    <t>Ταµείο Επιχειρηµατικής Ανάπτυξης</t>
  </si>
  <si>
    <t>Ελληνική Αναπτυξιακή Τράπεζα (ΕΑΤ) TΕΠΙΧ III</t>
  </si>
  <si>
    <t>Χρηµατοδότηση στο πλαίσιο του EaSI της Ευρωπαϊκής Επιτροπής</t>
  </si>
  <si>
    <t>Κοινωνικά</t>
  </si>
  <si>
    <t>Άλλα βιώσιµα δάνεια ειδικού σκοπού προς µικρές επιχειρήσεις</t>
  </si>
  <si>
    <t>Ενεργειακός συµψηφισµός (Net metering)</t>
  </si>
  <si>
    <t>∆άνεια φωτοβολταϊκών</t>
  </si>
  <si>
    <t>∆άνεια για ηλεκτρικά οχήµατα</t>
  </si>
  <si>
    <t>∆άνεια για ενεργειακές ανακαινίσεις</t>
  </si>
  <si>
    <t>Πράσινα δάνεια κατοικίας</t>
  </si>
  <si>
    <t>Πράσινα</t>
  </si>
  <si>
    <t>MμE</t>
  </si>
  <si>
    <t>Λιανική Τραπεζική</t>
  </si>
  <si>
    <t>Σημείωση: Ο Όμιλος έχει επικαιροποιήσει τη διαδικασία αξιολόγησης, εισάγοντας μια πιο ολοκληρωμένη μεθοδολογία ESG Risk Assessment, η οποία θα παρέχει μια πιο ακριβή εικόνα του προφίλ κινδύνου ESG του χαρτοφυλακίου.</t>
  </si>
  <si>
    <t>Αριθμός συναλλαγών χαρτοφυλακίου που υποβλήθηκαν σε αξιολόγηση περιβαλλοντικών και κοινωνικών κινδύνων</t>
  </si>
  <si>
    <t>Συνολικό ποσό (€ εκατ.)</t>
  </si>
  <si>
    <t>% ανεξόφλητων δανείων υψηλού κινδύνου</t>
  </si>
  <si>
    <t>% ανεξόφλητων δανείων μεσαίου κινδύνου</t>
  </si>
  <si>
    <t>% ανεξόφλητων δανείων χαμηλού κινδύνου</t>
  </si>
  <si>
    <t>Δάνεια / Έργα που υποβλήθηκαν σε αξιολόγηση περιβαλλοντικών και κοινωνικών κινδύνων – Όμιλος</t>
  </si>
  <si>
    <t>Επιπλέον εξοικονόμηση από τη χρήση e-statements (€)</t>
  </si>
  <si>
    <t>Ισότητα εσωτερικών αποδοχών:</t>
  </si>
  <si>
    <t>Μέγεθος αποδοχών:</t>
  </si>
  <si>
    <t xml:space="preserve">Διαδικασία Καταβολής Μεταβλητών Αποδοχών </t>
  </si>
  <si>
    <r>
      <rPr>
        <b/>
        <sz val="9"/>
        <color rgb="FF021342"/>
        <rFont val="Eurobank Sans"/>
        <charset val="161"/>
      </rPr>
      <t>Ορισμοί:
Περίοδος αναβολής</t>
    </r>
    <r>
      <rPr>
        <sz val="9"/>
        <color rgb="FF021342"/>
        <rFont val="Eurobank Sans"/>
        <charset val="161"/>
      </rPr>
      <t xml:space="preserve">: η χρονική περίοδος μεταξύ της απόδοσης και της κατοχύρωσης των μεταβλητών αποδοχών, κατά την διάρκεια της οποίας το μέλος του προσωπικού δεν είναι νόμιμος κύριος των αποδοχών που του έχουν αποδοθεί. 
</t>
    </r>
    <r>
      <rPr>
        <b/>
        <sz val="9"/>
        <color rgb="FF021342"/>
        <rFont val="Eurobank Sans"/>
        <charset val="161"/>
      </rPr>
      <t xml:space="preserve">Περίοδος διακράτησης: </t>
    </r>
    <r>
      <rPr>
        <sz val="9"/>
        <color rgb="FF021342"/>
        <rFont val="Eurobank Sans"/>
        <charset val="161"/>
      </rPr>
      <t xml:space="preserve">η χρονική περίοδος μετά την κατοχύρωση μέσων που έχουν αποδοθεί που έχουν αποδοθεί ως μεταβλητές αποδοχές, κατά τη διάρκεια της οποίας δεν επιτρέπεται η πώλησή τους ούτε η πρόσβαση σε αυτά.
</t>
    </r>
    <r>
      <rPr>
        <b/>
        <sz val="9"/>
        <color rgb="FF021342"/>
        <rFont val="Eurobank Sans"/>
        <charset val="161"/>
      </rPr>
      <t>Κατοχύρωση:</t>
    </r>
    <r>
      <rPr>
        <sz val="9"/>
        <color rgb="FF021342"/>
        <rFont val="Eurobank Sans"/>
        <charset val="161"/>
      </rPr>
      <t xml:space="preserve"> το αποτέλεσμα διά του οποίου το μέλος του προσωπικού καθίσταται νόμιμος κύριος των αποδιδόμενων μεταβλητών αποδοχών, ανεξαρτήτως του μέσου που χρησιμοποιείται για την πληρωμή ή ανεξαρτήτως αν η πληρωμή υπόκειται σε πρόσθετες περιόδους διακράτησης ή ρυθμίσεις επιστροφής αποδοχών.</t>
    </r>
  </si>
  <si>
    <t>Μέσες ώρες εκπαίδευσης</t>
  </si>
  <si>
    <t>Εργαζόμενοι που καλύπτονται από συλλογικές συμβάσεις εργασίας (% επί του συνολικού αριθμού)</t>
  </si>
  <si>
    <t xml:space="preserve">Αναλογία μεταξύ των συνολικών ετήσιων αποδοχών του Διευθύνοντος Συμβούλου και των διάμεσων αποδοχών των εργαζομένων: </t>
  </si>
  <si>
    <t>Διάμεσες ετήσιες συνολικές αποδοχές για όλους τους εργαζομένους του οργανισμού, εξαιρουμένου του ατόμου με τις υψηλότερες αμοιβές</t>
  </si>
  <si>
    <t>Αστικά απόβλητα</t>
  </si>
  <si>
    <t>Λαμπτήρες/Συσσωρευτές</t>
  </si>
  <si>
    <t xml:space="preserve">Κατανάλωση ενέργειας </t>
  </si>
  <si>
    <t>Εκπαίδευση εργαζομένων ανά μονάδα αποδοχών</t>
  </si>
  <si>
    <t>Ετήσιος μέσος όρος ωρών μάθησης ανά ιεραρχικό επίπεδο και φύλο - 2024</t>
  </si>
  <si>
    <t>Δείκτες αποδοχών σύμφωνα με τις διαδικασίες αποδοχών της Τράπεζας</t>
  </si>
  <si>
    <t xml:space="preserve">Χρήση ψηφιακών καναλιών </t>
  </si>
  <si>
    <t xml:space="preserve">Διαδικασία καταβολής μεταβλητών αποδοχών </t>
  </si>
  <si>
    <t>Δείκτες υπηρεσίας e-statement</t>
  </si>
  <si>
    <t xml:space="preserve">Δείκτες υπηρεσίας e-statement </t>
  </si>
  <si>
    <t>e-statements (εκατομμύρια)</t>
  </si>
  <si>
    <r>
      <rPr>
        <b/>
        <sz val="11"/>
        <color theme="0"/>
        <rFont val="Eurobank Sans"/>
        <charset val="161"/>
      </rPr>
      <t>Βιώσιμη χρηματοδότηση και αξιολόγηση βιωσιμότητας</t>
    </r>
    <r>
      <rPr>
        <b/>
        <sz val="11"/>
        <color rgb="FFFF0000"/>
        <rFont val="Eurobank Sans"/>
        <charset val="161"/>
      </rPr>
      <t xml:space="preserve"> </t>
    </r>
  </si>
  <si>
    <t>Σύστημα Περιβαλλοντικής και Κοινωνικής Διαχείρισης (ESMS)</t>
  </si>
  <si>
    <t>Ιεραρχικό επίπεδο/ Κινητικότητα</t>
  </si>
  <si>
    <t xml:space="preserve">Ιεραρχικό επίπεδο/Δείκτης κινητικότητας </t>
  </si>
  <si>
    <r>
      <t>Το μέσο κόστος</t>
    </r>
    <r>
      <rPr>
        <vertAlign val="superscript"/>
        <sz val="9"/>
        <color rgb="FF021342"/>
        <rFont val="Eurobank Sans"/>
        <charset val="161"/>
      </rPr>
      <t>1</t>
    </r>
    <r>
      <rPr>
        <sz val="9"/>
        <color rgb="FF021342"/>
        <rFont val="Eurobank Sans"/>
        <charset val="161"/>
      </rPr>
      <t xml:space="preserve"> των εξωτερικών προσλήψεων στην Ελλάδα ήταν €828.52 ανά εργαζόμενο.
</t>
    </r>
    <r>
      <rPr>
        <vertAlign val="superscript"/>
        <sz val="9"/>
        <color rgb="FF021342"/>
        <rFont val="Eurobank Sans"/>
        <charset val="161"/>
      </rPr>
      <t>1</t>
    </r>
    <r>
      <rPr>
        <sz val="9"/>
        <color rgb="FF021342"/>
        <rFont val="Eurobank Sans"/>
        <charset val="161"/>
      </rPr>
      <t xml:space="preserve"> Αφορά τη συνολική δαπάνη που σχετίζεται με προσλήψεις (χωρίς τους μισθούς του προσωπικού που ασχολείται με τις προσλήψεις) ανά συνολικό αριθμό εξωτερικών προσλήψεων.</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</si>
</sst>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
    <numFmt numFmtId="165" formatCode="_-* #,##0_-;\-* #,##0_-;_-* &quot;-&quot;??_-;_-@_-"/>
    <numFmt numFmtId="166" formatCode="_-* #,##0.0_-;\-* #,##0.0_-;_-* &quot;-&quot;??_-;_-@_-"/>
    <numFmt numFmtId="167" formatCode="0.0"/>
    <numFmt numFmtId="168" formatCode="_-* #,##0.00\ _€_-;\-* #,##0.00\ _€_-;_-* &quot;-&quot;??\ _€_-;_-@_-"/>
    <numFmt numFmtId="169" formatCode="_-* #,##0.00000_-;\-* #,##0.00000_-;_-* &quot;-&quot;??_-;_-@_-"/>
    <numFmt numFmtId="170" formatCode="#,##0.00_ ;\-#,##0.00\ "/>
    <numFmt numFmtId="171" formatCode="0.0000"/>
    <numFmt numFmtId="172" formatCode="#,##0.0000"/>
    <numFmt numFmtId="173" formatCode="_-* #,##0.0000_-;\-* #,##0.0000_-;_-* &quot;-&quot;??_-;_-@_-"/>
    <numFmt numFmtId="174" formatCode="#,##0.00000000"/>
    <numFmt numFmtId="175" formatCode="#,##0.000000000"/>
    <numFmt numFmtId="176" formatCode="#,##0.000"/>
    <numFmt numFmtId="177" formatCode="#,##0.0"/>
  </numFmts>
  <fonts count="12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scheme val="minor"/>
    </font>
    <font>
      <sz val="10"/>
      <name val="Tahoma"/>
      <family val="2"/>
      <charset val="161"/>
    </font>
    <font>
      <sz val="11"/>
      <color theme="1"/>
      <name val="Eurobank Sans"/>
      <charset val="161"/>
    </font>
    <font>
      <sz val="11"/>
      <color rgb="FF002060"/>
      <name val="Eurobank Sans"/>
      <charset val="161"/>
    </font>
    <font>
      <sz val="11"/>
      <color rgb="FF002060"/>
      <name val="Microsoft Sans Serif"/>
      <family val="2"/>
      <charset val="161"/>
    </font>
    <font>
      <sz val="12"/>
      <color theme="1"/>
      <name val="Eurobank Sans"/>
      <charset val="161"/>
    </font>
    <font>
      <sz val="11"/>
      <color rgb="FFFF0000"/>
      <name val="Calibri"/>
      <family val="2"/>
      <scheme val="minor"/>
    </font>
    <font>
      <sz val="10"/>
      <color theme="1"/>
      <name val="Eurobank Sans"/>
      <charset val="161"/>
    </font>
    <font>
      <i/>
      <sz val="9"/>
      <color rgb="FF002060"/>
      <name val="Eurobank Sans"/>
      <charset val="161"/>
    </font>
    <font>
      <sz val="11"/>
      <color rgb="FFFF0000"/>
      <name val="Eurobank Sans"/>
      <charset val="161"/>
    </font>
    <font>
      <b/>
      <sz val="11"/>
      <color rgb="FFFFFFFF"/>
      <name val="Eurobank Sans"/>
      <charset val="161"/>
    </font>
    <font>
      <sz val="11"/>
      <color rgb="FF021342"/>
      <name val="Eurobank Sans"/>
      <charset val="161"/>
    </font>
    <font>
      <i/>
      <sz val="10"/>
      <color rgb="FF021342"/>
      <name val="Eurobank Sans"/>
      <charset val="161"/>
    </font>
    <font>
      <sz val="8"/>
      <name val="Calibri"/>
      <family val="2"/>
      <scheme val="minor"/>
    </font>
    <font>
      <b/>
      <sz val="11"/>
      <color theme="0"/>
      <name val="Eurobank Sans"/>
      <charset val="161"/>
    </font>
    <font>
      <sz val="11"/>
      <color theme="0"/>
      <name val="Eurobank Sans"/>
      <charset val="161"/>
    </font>
    <font>
      <b/>
      <sz val="11"/>
      <color rgb="FF002060"/>
      <name val="Eurobank Sans"/>
      <charset val="161"/>
    </font>
    <font>
      <b/>
      <sz val="11"/>
      <color rgb="FF021342"/>
      <name val="Eurobank Sans"/>
      <charset val="161"/>
    </font>
    <font>
      <sz val="11"/>
      <name val="Microsoft Sans Serif"/>
      <family val="2"/>
      <charset val="161"/>
    </font>
    <font>
      <vertAlign val="superscript"/>
      <sz val="11"/>
      <color rgb="FF021342"/>
      <name val="Eurobank Sans"/>
      <charset val="161"/>
    </font>
    <font>
      <i/>
      <sz val="9"/>
      <color rgb="FF021342"/>
      <name val="Eurobank Sans"/>
      <charset val="161"/>
    </font>
    <font>
      <i/>
      <vertAlign val="superscript"/>
      <sz val="9"/>
      <color rgb="FF021342"/>
      <name val="Eurobank Sans"/>
      <charset val="161"/>
    </font>
    <font>
      <sz val="9"/>
      <color rgb="FF021342"/>
      <name val="Eurobank Sans"/>
      <charset val="161"/>
    </font>
    <font>
      <b/>
      <sz val="11"/>
      <color rgb="FF021342"/>
      <name val="Calibri"/>
      <family val="2"/>
      <charset val="161"/>
      <scheme val="minor"/>
    </font>
    <font>
      <sz val="11"/>
      <color rgb="FF021342"/>
      <name val="Calibri"/>
      <family val="2"/>
      <scheme val="minor"/>
    </font>
    <font>
      <b/>
      <sz val="9"/>
      <color rgb="FF021342"/>
      <name val="Eurobank Sans"/>
      <charset val="161"/>
    </font>
    <font>
      <sz val="10"/>
      <color rgb="FF021342"/>
      <name val="Eurobank Sans"/>
      <charset val="161"/>
    </font>
    <font>
      <sz val="12"/>
      <color rgb="FF002060"/>
      <name val="Eurobank Sans"/>
      <charset val="161"/>
    </font>
    <font>
      <b/>
      <sz val="11"/>
      <color rgb="FF002060"/>
      <name val="Calibri"/>
      <family val="2"/>
      <charset val="161"/>
      <scheme val="minor"/>
    </font>
    <font>
      <b/>
      <vertAlign val="superscript"/>
      <sz val="11"/>
      <color theme="0"/>
      <name val="Eurobank Sans"/>
      <charset val="161"/>
    </font>
    <font>
      <b/>
      <sz val="11"/>
      <color theme="1"/>
      <name val="Calibri"/>
      <family val="2"/>
      <charset val="161"/>
      <scheme val="minor"/>
    </font>
    <font>
      <i/>
      <sz val="11"/>
      <color rgb="FF021342"/>
      <name val="Eurobank Sans"/>
      <charset val="161"/>
    </font>
    <font>
      <sz val="11"/>
      <color rgb="FF021342"/>
      <name val="Calibri"/>
      <family val="2"/>
      <charset val="161"/>
      <scheme val="minor"/>
    </font>
    <font>
      <i/>
      <sz val="10"/>
      <color rgb="FFFF0000"/>
      <name val="Eurobank Sans"/>
      <charset val="161"/>
    </font>
    <font>
      <b/>
      <sz val="11"/>
      <color rgb="FFFF0000"/>
      <name val="Eurobank Sans"/>
      <charset val="161"/>
    </font>
    <font>
      <sz val="11"/>
      <color rgb="FF000000"/>
      <name val="Eurobank Sans"/>
      <charset val="161"/>
    </font>
    <font>
      <b/>
      <sz val="11"/>
      <color rgb="FFFFFFFF"/>
      <name val="Eurobank Sans Light"/>
      <charset val="161"/>
    </font>
    <font>
      <sz val="16"/>
      <color rgb="FFFF0000"/>
      <name val="Eurobank Sans"/>
      <charset val="161"/>
    </font>
    <font>
      <sz val="9"/>
      <color rgb="FF021342"/>
      <name val="Microsoft Sans Serif"/>
      <family val="2"/>
      <charset val="161"/>
    </font>
    <font>
      <vertAlign val="superscript"/>
      <sz val="11"/>
      <color rgb="FF021342"/>
      <name val="Calibri"/>
      <family val="2"/>
      <charset val="161"/>
      <scheme val="minor"/>
    </font>
    <font>
      <sz val="9"/>
      <color rgb="FF021342"/>
      <name val="Calibri"/>
      <family val="2"/>
      <scheme val="minor"/>
    </font>
    <font>
      <b/>
      <sz val="11"/>
      <name val="Eurobank Sans"/>
      <charset val="161"/>
    </font>
    <font>
      <sz val="11"/>
      <color rgb="FF021342"/>
      <name val="Eurobank Sans "/>
      <charset val="161"/>
    </font>
    <font>
      <b/>
      <sz val="11"/>
      <color rgb="FF00FF00"/>
      <name val="Eurobank Sans"/>
      <charset val="161"/>
    </font>
    <font>
      <sz val="11"/>
      <color theme="0"/>
      <name val="Calibri"/>
      <family val="2"/>
      <scheme val="minor"/>
    </font>
    <font>
      <b/>
      <sz val="11"/>
      <color theme="0"/>
      <name val="Eurobank sans "/>
      <charset val="161"/>
    </font>
    <font>
      <b/>
      <sz val="11"/>
      <color rgb="FFEA002A"/>
      <name val="Eurobank sans "/>
      <charset val="161"/>
    </font>
    <font>
      <i/>
      <sz val="11"/>
      <color rgb="FF002060"/>
      <name val="Eurobank Sans"/>
      <charset val="161"/>
    </font>
    <font>
      <b/>
      <sz val="11"/>
      <color theme="0"/>
      <name val="Microsoft Sans Serif"/>
      <family val="2"/>
      <charset val="161"/>
    </font>
    <font>
      <b/>
      <sz val="11"/>
      <color rgb="FF00FF00"/>
      <name val="Trebuchet MS"/>
      <family val="2"/>
      <charset val="161"/>
    </font>
    <font>
      <b/>
      <sz val="11"/>
      <color rgb="FF021342"/>
      <name val="Eurobank Sans "/>
      <charset val="161"/>
    </font>
    <font>
      <sz val="9"/>
      <color rgb="FFFF0000"/>
      <name val="Eurobank Sans"/>
      <charset val="161"/>
    </font>
    <font>
      <i/>
      <sz val="11"/>
      <color rgb="FF002060"/>
      <name val="Segoe UI"/>
      <family val="2"/>
      <charset val="161"/>
    </font>
    <font>
      <i/>
      <sz val="11"/>
      <color rgb="FF002060"/>
      <name val="Calibri"/>
      <family val="2"/>
      <charset val="161"/>
      <scheme val="minor"/>
    </font>
    <font>
      <b/>
      <i/>
      <sz val="11"/>
      <color rgb="FF000000"/>
      <name val="Eurobank Sans"/>
      <charset val="161"/>
    </font>
    <font>
      <sz val="11"/>
      <color rgb="FF00B050"/>
      <name val="Eurobank Sans"/>
      <charset val="161"/>
    </font>
    <font>
      <sz val="24"/>
      <color theme="1"/>
      <name val="Eurobank Sans"/>
      <charset val="161"/>
    </font>
    <font>
      <b/>
      <sz val="24"/>
      <color rgb="FFEA002A"/>
      <name val="Eurobank Sans"/>
      <charset val="161"/>
    </font>
    <font>
      <sz val="24"/>
      <color rgb="FF021342"/>
      <name val="Eurobank Sans"/>
      <charset val="161"/>
    </font>
    <font>
      <b/>
      <sz val="20"/>
      <color rgb="FF021342"/>
      <name val="Eurobank Sans"/>
      <charset val="161"/>
    </font>
    <font>
      <sz val="11"/>
      <color theme="0" tint="-4.9989318521683403E-2"/>
      <name val="Eurobank Sans"/>
      <charset val="161"/>
    </font>
    <font>
      <vertAlign val="subscript"/>
      <sz val="11"/>
      <color rgb="FF021342"/>
      <name val="Eurobank Sans"/>
      <charset val="161"/>
    </font>
    <font>
      <sz val="9"/>
      <color theme="4" tint="-0.499984740745262"/>
      <name val="Eurobank Sans"/>
      <charset val="161"/>
    </font>
    <font>
      <b/>
      <sz val="11"/>
      <color theme="4" tint="-0.499984740745262"/>
      <name val="Eurobank Sans"/>
      <charset val="161"/>
    </font>
    <font>
      <sz val="11"/>
      <color theme="4" tint="-0.499984740745262"/>
      <name val="Eurobank Sans"/>
      <charset val="161"/>
    </font>
    <font>
      <vertAlign val="subscript"/>
      <sz val="11"/>
      <color theme="4" tint="-0.499984740745262"/>
      <name val="Eurobank Sans"/>
      <charset val="161"/>
    </font>
    <font>
      <b/>
      <sz val="12"/>
      <color theme="0"/>
      <name val="Eurobank Sans"/>
      <charset val="161"/>
    </font>
    <font>
      <i/>
      <sz val="9"/>
      <color theme="1"/>
      <name val="Eurobank Sans"/>
      <charset val="161"/>
    </font>
    <font>
      <b/>
      <sz val="10"/>
      <color rgb="FF002060"/>
      <name val="Eurobank Sans"/>
      <charset val="161"/>
    </font>
    <font>
      <sz val="72"/>
      <color rgb="FFEA002A"/>
      <name val="Eurobank Sans"/>
      <charset val="161"/>
    </font>
    <font>
      <b/>
      <strike/>
      <sz val="11"/>
      <color rgb="FF021342"/>
      <name val="Eurobank Sans"/>
      <charset val="161"/>
    </font>
    <font>
      <strike/>
      <sz val="11"/>
      <color rgb="FF021342"/>
      <name val="Eurobank Sans"/>
      <charset val="161"/>
    </font>
    <font>
      <sz val="11"/>
      <name val="Eurobank Sans"/>
      <charset val="161"/>
    </font>
    <font>
      <i/>
      <sz val="11"/>
      <color theme="9" tint="-0.249977111117893"/>
      <name val="Eurobank Sans"/>
      <charset val="161"/>
    </font>
    <font>
      <i/>
      <sz val="9"/>
      <color rgb="FFFF0000"/>
      <name val="Eurobank Sans"/>
      <charset val="161"/>
    </font>
    <font>
      <vertAlign val="superscript"/>
      <sz val="9"/>
      <color rgb="FF021342"/>
      <name val="Eurobank Sans"/>
      <charset val="161"/>
    </font>
    <font>
      <sz val="16"/>
      <color rgb="FF002060"/>
      <name val="Aptos"/>
      <family val="2"/>
    </font>
    <font>
      <sz val="9"/>
      <color theme="1"/>
      <name val="Calibri"/>
      <family val="2"/>
      <scheme val="minor"/>
    </font>
    <font>
      <u/>
      <sz val="11"/>
      <color theme="10"/>
      <name val="Calibri"/>
      <family val="2"/>
      <scheme val="minor"/>
    </font>
    <font>
      <b/>
      <sz val="12"/>
      <color theme="1"/>
      <name val="Eurobank Sans"/>
      <charset val="161"/>
    </font>
    <font>
      <b/>
      <sz val="9"/>
      <color theme="1"/>
      <name val="Eurobank Sans"/>
      <charset val="161"/>
    </font>
    <font>
      <b/>
      <sz val="12"/>
      <color rgb="FF021342"/>
      <name val="Eurobank Sans"/>
      <charset val="161"/>
    </font>
    <font>
      <u/>
      <sz val="11"/>
      <color rgb="FF002060"/>
      <name val="Eurobank Sans"/>
      <charset val="161"/>
    </font>
    <font>
      <sz val="9"/>
      <color theme="1"/>
      <name val="Eurobank Sans"/>
      <charset val="161"/>
    </font>
    <font>
      <b/>
      <sz val="9"/>
      <color rgb="FF002060"/>
      <name val="Eurobank Sans"/>
      <charset val="161"/>
    </font>
    <font>
      <u/>
      <sz val="11"/>
      <color theme="10"/>
      <name val="Eurobank Sans"/>
      <charset val="161"/>
    </font>
    <font>
      <sz val="9"/>
      <name val="Eurobank Sans"/>
      <charset val="161"/>
    </font>
    <font>
      <u/>
      <sz val="11"/>
      <color theme="10"/>
      <name val="Calibri"/>
      <family val="2"/>
      <charset val="161"/>
      <scheme val="minor"/>
    </font>
    <font>
      <i/>
      <sz val="11"/>
      <color rgb="FF021342"/>
      <name val="Calibri"/>
      <family val="2"/>
      <charset val="161"/>
      <scheme val="minor"/>
    </font>
    <font>
      <strike/>
      <sz val="11"/>
      <color theme="1"/>
      <name val="Eurobank Sans"/>
      <charset val="161"/>
    </font>
    <font>
      <strike/>
      <sz val="11"/>
      <color rgb="FFFF0000"/>
      <name val="Eurobank Sans"/>
      <charset val="161"/>
    </font>
    <font>
      <b/>
      <sz val="11"/>
      <color theme="1"/>
      <name val="Eurobank Sans"/>
      <charset val="161"/>
    </font>
    <font>
      <u/>
      <sz val="11"/>
      <color rgb="FF021342"/>
      <name val="Eurobank Sans"/>
      <charset val="161"/>
    </font>
    <font>
      <b/>
      <sz val="24"/>
      <color theme="1"/>
      <name val="Eurobank Sans"/>
      <charset val="161"/>
    </font>
    <font>
      <b/>
      <sz val="24"/>
      <color rgb="FFFF0000"/>
      <name val="Eurobank Sans"/>
      <charset val="161"/>
    </font>
    <font>
      <sz val="8.1"/>
      <color rgb="FF021342"/>
      <name val="Calibri"/>
      <family val="2"/>
      <charset val="161"/>
    </font>
    <font>
      <vertAlign val="subscript"/>
      <sz val="9"/>
      <color rgb="FF021342"/>
      <name val="Eurobank Sans"/>
      <charset val="161"/>
    </font>
    <font>
      <i/>
      <sz val="11"/>
      <color rgb="FFFF0000"/>
      <name val="Eurobank Sans"/>
      <charset val="161"/>
    </font>
    <font>
      <sz val="11"/>
      <color rgb="FF021342"/>
      <name val="Aptos Narrow"/>
      <family val="2"/>
    </font>
    <font>
      <sz val="9.9"/>
      <color rgb="FF021342"/>
      <name val="Eurobank Sans"/>
      <charset val="161"/>
    </font>
    <font>
      <sz val="12"/>
      <color rgb="FF021342"/>
      <name val="Eurobank Sans"/>
      <charset val="161"/>
    </font>
    <font>
      <sz val="11"/>
      <color rgb="FFEA002A"/>
      <name val="Eurobank Sans"/>
      <charset val="161"/>
    </font>
    <font>
      <b/>
      <u/>
      <sz val="11"/>
      <color rgb="FF021342"/>
      <name val="Eurobank Sans"/>
      <charset val="161"/>
    </font>
  </fonts>
  <fills count="10">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rgb="FF021342"/>
        <bgColor indexed="64"/>
      </patternFill>
    </fill>
    <fill>
      <patternFill patternType="solid">
        <fgColor theme="0"/>
        <bgColor indexed="64"/>
      </patternFill>
    </fill>
    <fill>
      <patternFill patternType="solid">
        <fgColor rgb="FF021342"/>
        <bgColor rgb="FF000000"/>
      </patternFill>
    </fill>
    <fill>
      <patternFill patternType="solid">
        <fgColor rgb="FFF2F2F2"/>
        <bgColor rgb="FF000000"/>
      </patternFill>
    </fill>
    <fill>
      <patternFill patternType="solid">
        <fgColor rgb="FFDDDDDD"/>
        <bgColor indexed="64"/>
      </patternFill>
    </fill>
    <fill>
      <patternFill patternType="solid">
        <fgColor theme="0" tint="-0.249977111117893"/>
        <bgColor indexed="64"/>
      </patternFill>
    </fill>
  </fills>
  <borders count="106">
    <border>
      <left/>
      <right/>
      <top/>
      <bottom/>
      <diagonal/>
    </border>
    <border>
      <left style="thin">
        <color theme="0"/>
      </left>
      <right style="thin">
        <color theme="0"/>
      </right>
      <top style="thin">
        <color theme="0"/>
      </top>
      <bottom style="thin">
        <color theme="0"/>
      </bottom>
      <diagonal/>
    </border>
    <border>
      <left/>
      <right/>
      <top/>
      <bottom style="thin">
        <color indexed="64"/>
      </bottom>
      <diagonal/>
    </border>
    <border>
      <left/>
      <right style="medium">
        <color rgb="FFFFFFFF"/>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auto="1"/>
      </left>
      <right/>
      <top/>
      <bottom/>
      <diagonal/>
    </border>
    <border>
      <left/>
      <right/>
      <top style="thin">
        <color indexed="64"/>
      </top>
      <bottom style="thin">
        <color indexed="64"/>
      </bottom>
      <diagonal/>
    </border>
    <border>
      <left style="thin">
        <color theme="0"/>
      </left>
      <right/>
      <top/>
      <bottom/>
      <diagonal/>
    </border>
    <border>
      <left/>
      <right/>
      <top/>
      <bottom style="thin">
        <color theme="0"/>
      </bottom>
      <diagonal/>
    </border>
    <border>
      <left/>
      <right/>
      <top style="thin">
        <color theme="0"/>
      </top>
      <bottom style="thin">
        <color indexed="64"/>
      </bottom>
      <diagonal/>
    </border>
    <border>
      <left style="thin">
        <color rgb="FF021342"/>
      </left>
      <right style="thin">
        <color rgb="FF021342"/>
      </right>
      <top style="thin">
        <color rgb="FF021342"/>
      </top>
      <bottom style="thin">
        <color rgb="FF021342"/>
      </bottom>
      <diagonal/>
    </border>
    <border>
      <left/>
      <right/>
      <top style="thin">
        <color rgb="FF021342"/>
      </top>
      <bottom style="thin">
        <color rgb="FF021342"/>
      </bottom>
      <diagonal/>
    </border>
    <border>
      <left/>
      <right/>
      <top/>
      <bottom style="thin">
        <color rgb="FF021342"/>
      </bottom>
      <diagonal/>
    </border>
    <border>
      <left/>
      <right/>
      <top style="thin">
        <color rgb="FF021342"/>
      </top>
      <bottom/>
      <diagonal/>
    </border>
    <border>
      <left/>
      <right style="medium">
        <color rgb="FFFFFFFF"/>
      </right>
      <top/>
      <bottom style="thin">
        <color rgb="FF021342"/>
      </bottom>
      <diagonal/>
    </border>
    <border>
      <left/>
      <right style="medium">
        <color rgb="FFFFFFFF"/>
      </right>
      <top style="thin">
        <color rgb="FF021342"/>
      </top>
      <bottom style="thin">
        <color rgb="FF021342"/>
      </bottom>
      <diagonal/>
    </border>
    <border>
      <left/>
      <right/>
      <top/>
      <bottom style="thin">
        <color theme="1"/>
      </bottom>
      <diagonal/>
    </border>
    <border>
      <left/>
      <right/>
      <top style="thin">
        <color rgb="FF021342"/>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theme="0"/>
      </top>
      <bottom style="thin">
        <color rgb="FF021342"/>
      </bottom>
      <diagonal/>
    </border>
    <border>
      <left/>
      <right/>
      <top style="thin">
        <color theme="0"/>
      </top>
      <bottom/>
      <diagonal/>
    </border>
    <border>
      <left/>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rgb="FF021342"/>
      </bottom>
      <diagonal/>
    </border>
    <border>
      <left/>
      <right/>
      <top style="hair">
        <color theme="0" tint="-0.14996795556505021"/>
      </top>
      <bottom style="thin">
        <color rgb="FF021342"/>
      </bottom>
      <diagonal/>
    </border>
    <border>
      <left/>
      <right/>
      <top style="hair">
        <color theme="0" tint="-0.14996795556505021"/>
      </top>
      <bottom style="thin">
        <color theme="0"/>
      </bottom>
      <diagonal/>
    </border>
    <border>
      <left/>
      <right/>
      <top style="thin">
        <color rgb="FF021342"/>
      </top>
      <bottom style="thin">
        <color theme="0"/>
      </bottom>
      <diagonal/>
    </border>
    <border>
      <left/>
      <right style="medium">
        <color rgb="FFFFFFFF"/>
      </right>
      <top style="thin">
        <color rgb="FF021342"/>
      </top>
      <bottom/>
      <diagonal/>
    </border>
    <border>
      <left/>
      <right/>
      <top style="thin">
        <color indexed="64"/>
      </top>
      <bottom style="thin">
        <color theme="0"/>
      </bottom>
      <diagonal/>
    </border>
    <border>
      <left style="thin">
        <color theme="1"/>
      </left>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hair">
        <color theme="0" tint="-0.14996795556505021"/>
      </bottom>
      <diagonal/>
    </border>
    <border>
      <left/>
      <right/>
      <top style="thin">
        <color theme="0"/>
      </top>
      <bottom style="hair">
        <color theme="0" tint="-0.14996795556505021"/>
      </bottom>
      <diagonal/>
    </border>
    <border>
      <left/>
      <right style="medium">
        <color rgb="FFFFFFFF"/>
      </right>
      <top style="hair">
        <color theme="0" tint="-0.14996795556505021"/>
      </top>
      <bottom style="thin">
        <color rgb="FF021342"/>
      </bottom>
      <diagonal/>
    </border>
    <border>
      <left style="thin">
        <color theme="0"/>
      </left>
      <right/>
      <top style="thin">
        <color theme="0"/>
      </top>
      <bottom/>
      <diagonal/>
    </border>
    <border>
      <left style="thin">
        <color indexed="64"/>
      </left>
      <right/>
      <top style="thin">
        <color indexed="64"/>
      </top>
      <bottom style="thin">
        <color rgb="FF021342"/>
      </bottom>
      <diagonal/>
    </border>
    <border>
      <left/>
      <right/>
      <top style="thin">
        <color indexed="64"/>
      </top>
      <bottom style="thin">
        <color rgb="FF021342"/>
      </bottom>
      <diagonal/>
    </border>
    <border>
      <left style="thin">
        <color indexed="64"/>
      </left>
      <right/>
      <top style="thin">
        <color rgb="FF021342"/>
      </top>
      <bottom style="thin">
        <color rgb="FF021342"/>
      </bottom>
      <diagonal/>
    </border>
    <border>
      <left style="thin">
        <color indexed="64"/>
      </left>
      <right/>
      <top style="thin">
        <color rgb="FF021342"/>
      </top>
      <bottom style="thin">
        <color indexed="64"/>
      </bottom>
      <diagonal/>
    </border>
    <border>
      <left/>
      <right/>
      <top style="thin">
        <color rgb="FF021342"/>
      </top>
      <bottom style="thin">
        <color indexed="64"/>
      </bottom>
      <diagonal/>
    </border>
    <border>
      <left/>
      <right style="hair">
        <color theme="0" tint="-0.14996795556505021"/>
      </right>
      <top style="thin">
        <color theme="0"/>
      </top>
      <bottom style="hair">
        <color theme="0" tint="-0.14996795556505021"/>
      </bottom>
      <diagonal/>
    </border>
    <border>
      <left style="thin">
        <color rgb="FF021342"/>
      </left>
      <right/>
      <top/>
      <bottom style="thin">
        <color rgb="FF021342"/>
      </bottom>
      <diagonal/>
    </border>
    <border>
      <left/>
      <right/>
      <top/>
      <bottom style="thin">
        <color rgb="FFFFFFF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style="thin">
        <color indexed="64"/>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rgb="FF021342"/>
      </bottom>
      <diagonal/>
    </border>
    <border>
      <left style="thin">
        <color theme="0"/>
      </left>
      <right style="thin">
        <color theme="0"/>
      </right>
      <top style="thin">
        <color rgb="FF021342"/>
      </top>
      <bottom style="thin">
        <color rgb="FF021342"/>
      </bottom>
      <diagonal/>
    </border>
    <border>
      <left style="thin">
        <color theme="0"/>
      </left>
      <right style="thin">
        <color theme="0"/>
      </right>
      <top/>
      <bottom style="thin">
        <color rgb="FF021342"/>
      </bottom>
      <diagonal/>
    </border>
    <border>
      <left style="thin">
        <color theme="1"/>
      </left>
      <right/>
      <top style="thin">
        <color theme="1"/>
      </top>
      <bottom/>
      <diagonal/>
    </border>
    <border>
      <left/>
      <right/>
      <top style="thin">
        <color theme="1"/>
      </top>
      <bottom/>
      <diagonal/>
    </border>
    <border>
      <left style="thin">
        <color theme="1"/>
      </left>
      <right/>
      <top/>
      <bottom style="thin">
        <color theme="0"/>
      </bottom>
      <diagonal/>
    </border>
    <border>
      <left/>
      <right style="thin">
        <color rgb="FF021342"/>
      </right>
      <top/>
      <bottom style="thin">
        <color rgb="FF021342"/>
      </bottom>
      <diagonal/>
    </border>
    <border>
      <left/>
      <right style="thin">
        <color rgb="FF021342"/>
      </right>
      <top style="hair">
        <color theme="0" tint="-0.14996795556505021"/>
      </top>
      <bottom style="thin">
        <color rgb="FF021342"/>
      </bottom>
      <diagonal/>
    </border>
    <border>
      <left/>
      <right style="thin">
        <color indexed="64"/>
      </right>
      <top style="hair">
        <color theme="0" tint="-0.14996795556505021"/>
      </top>
      <bottom style="thin">
        <color rgb="FF021342"/>
      </bottom>
      <diagonal/>
    </border>
    <border>
      <left style="thin">
        <color indexed="64"/>
      </left>
      <right/>
      <top style="thin">
        <color theme="0"/>
      </top>
      <bottom/>
      <diagonal/>
    </border>
    <border>
      <left style="thin">
        <color indexed="64"/>
      </left>
      <right/>
      <top/>
      <bottom style="hair">
        <color theme="0" tint="-0.14996795556505021"/>
      </bottom>
      <diagonal/>
    </border>
    <border>
      <left style="thin">
        <color rgb="FF021342"/>
      </left>
      <right style="thin">
        <color rgb="FF021342"/>
      </right>
      <top style="thin">
        <color rgb="FF021342"/>
      </top>
      <bottom/>
      <diagonal/>
    </border>
    <border>
      <left style="thin">
        <color rgb="FF021342"/>
      </left>
      <right style="thin">
        <color rgb="FF021342"/>
      </right>
      <top/>
      <bottom style="thin">
        <color rgb="FF021342"/>
      </bottom>
      <diagonal/>
    </border>
    <border>
      <left/>
      <right/>
      <top style="medium">
        <color auto="1"/>
      </top>
      <bottom style="medium">
        <color auto="1"/>
      </bottom>
      <diagonal/>
    </border>
    <border>
      <left/>
      <right/>
      <top style="medium">
        <color rgb="FFFFFFFF"/>
      </top>
      <bottom style="thin">
        <color rgb="FFFFFFFF"/>
      </bottom>
      <diagonal/>
    </border>
    <border>
      <left/>
      <right style="medium">
        <color rgb="FFFFFFFF"/>
      </right>
      <top style="medium">
        <color rgb="FFFFFFFF"/>
      </top>
      <bottom style="thin">
        <color rgb="FFFFFFFF"/>
      </bottom>
      <diagonal/>
    </border>
    <border>
      <left/>
      <right/>
      <top style="thin">
        <color rgb="FFFFFFFF"/>
      </top>
      <bottom style="medium">
        <color rgb="FFFFFFFF"/>
      </bottom>
      <diagonal/>
    </border>
    <border>
      <left/>
      <right/>
      <top style="medium">
        <color rgb="FFFFFFFF"/>
      </top>
      <bottom style="thin">
        <color rgb="FF021342"/>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rgb="FF021342"/>
      </top>
      <bottom style="thin">
        <color rgb="FF021342"/>
      </bottom>
      <diagonal/>
    </border>
    <border>
      <left/>
      <right style="thin">
        <color theme="0"/>
      </right>
      <top style="thin">
        <color rgb="FF021342"/>
      </top>
      <bottom style="thin">
        <color rgb="FF02134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indexed="64"/>
      </right>
      <top style="thin">
        <color indexed="64"/>
      </top>
      <bottom style="thin">
        <color theme="1"/>
      </bottom>
      <diagonal/>
    </border>
    <border>
      <left style="thin">
        <color rgb="FFFFFFFF"/>
      </left>
      <right/>
      <top/>
      <bottom/>
      <diagonal/>
    </border>
    <border>
      <left style="thin">
        <color indexed="64"/>
      </left>
      <right style="medium">
        <color indexed="64"/>
      </right>
      <top style="thin">
        <color theme="0"/>
      </top>
      <bottom style="thin">
        <color indexed="64"/>
      </bottom>
      <diagonal/>
    </border>
    <border>
      <left style="thin">
        <color indexed="64"/>
      </left>
      <right style="thin">
        <color indexed="64"/>
      </right>
      <top style="thin">
        <color theme="0"/>
      </top>
      <bottom style="thin">
        <color indexed="64"/>
      </bottom>
      <diagonal/>
    </border>
    <border>
      <left/>
      <right/>
      <top style="medium">
        <color indexed="64"/>
      </top>
      <bottom style="thin">
        <color rgb="FF021342"/>
      </bottom>
      <diagonal/>
    </border>
    <border>
      <left style="thin">
        <color rgb="FF021342"/>
      </left>
      <right style="thin">
        <color theme="0"/>
      </right>
      <top style="thin">
        <color indexed="64"/>
      </top>
      <bottom style="thin">
        <color rgb="FF021342"/>
      </bottom>
      <diagonal/>
    </border>
    <border>
      <left style="thin">
        <color rgb="FF021342"/>
      </left>
      <right style="thin">
        <color theme="0"/>
      </right>
      <top style="thin">
        <color rgb="FF021342"/>
      </top>
      <bottom style="thin">
        <color rgb="FF021342"/>
      </bottom>
      <diagonal/>
    </border>
    <border>
      <left style="thin">
        <color indexed="64"/>
      </left>
      <right style="thin">
        <color indexed="64"/>
      </right>
      <top/>
      <bottom style="thin">
        <color indexed="64"/>
      </bottom>
      <diagonal/>
    </border>
    <border>
      <left/>
      <right style="medium">
        <color rgb="FFFFFFFF"/>
      </right>
      <top style="thin">
        <color rgb="FFFFFFFF"/>
      </top>
      <bottom style="medium">
        <color rgb="FFFFFFFF"/>
      </bottom>
      <diagonal/>
    </border>
    <border>
      <left style="thin">
        <color indexed="64"/>
      </left>
      <right/>
      <top style="thin">
        <color theme="0"/>
      </top>
      <bottom style="thin">
        <color indexed="64"/>
      </bottom>
      <diagonal/>
    </border>
    <border>
      <left style="thin">
        <color indexed="64"/>
      </left>
      <right/>
      <top style="thin">
        <color rgb="FFFFFFFF"/>
      </top>
      <bottom style="thin">
        <color indexed="64"/>
      </bottom>
      <diagonal/>
    </border>
    <border>
      <left/>
      <right/>
      <top style="thin">
        <color rgb="FFFFFFFF"/>
      </top>
      <bottom style="thin">
        <color indexed="64"/>
      </bottom>
      <diagonal/>
    </border>
    <border>
      <left style="thin">
        <color theme="0"/>
      </left>
      <right/>
      <top/>
      <bottom style="thin">
        <color theme="0"/>
      </bottom>
      <diagonal/>
    </border>
    <border>
      <left style="thin">
        <color theme="0"/>
      </left>
      <right style="thin">
        <color theme="0"/>
      </right>
      <top style="thin">
        <color theme="0"/>
      </top>
      <bottom style="thin">
        <color auto="1"/>
      </bottom>
      <diagonal/>
    </border>
    <border>
      <left style="thin">
        <color theme="0"/>
      </left>
      <right style="thin">
        <color rgb="FF021342"/>
      </right>
      <top style="thin">
        <color theme="0"/>
      </top>
      <bottom style="thin">
        <color indexed="64"/>
      </bottom>
      <diagonal/>
    </border>
  </borders>
  <cellStyleXfs count="199">
    <xf numFmtId="0" fontId="0" fillId="0" borderId="0"/>
    <xf numFmtId="0" fontId="19" fillId="0" borderId="0"/>
    <xf numFmtId="9" fontId="18" fillId="0" borderId="0" applyFont="0" applyFill="0" applyBorder="0" applyAlignment="0" applyProtection="0"/>
    <xf numFmtId="43" fontId="18" fillId="0" borderId="0" applyFont="0" applyFill="0" applyBorder="0" applyAlignment="0" applyProtection="0"/>
    <xf numFmtId="0" fontId="17" fillId="0" borderId="0"/>
    <xf numFmtId="9" fontId="17" fillId="0" borderId="0" applyFont="0" applyFill="0" applyBorder="0" applyAlignment="0" applyProtection="0"/>
    <xf numFmtId="43" fontId="17" fillId="0" borderId="0" applyFont="0" applyFill="0" applyBorder="0" applyAlignment="0" applyProtection="0"/>
    <xf numFmtId="0" fontId="16" fillId="0" borderId="0"/>
    <xf numFmtId="9" fontId="16" fillId="0" borderId="0" applyFont="0" applyFill="0" applyBorder="0" applyAlignment="0" applyProtection="0"/>
    <xf numFmtId="43" fontId="18"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9" fontId="15"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9" fontId="18" fillId="0" borderId="0" applyFont="0" applyFill="0" applyBorder="0" applyAlignment="0" applyProtection="0"/>
    <xf numFmtId="9" fontId="14" fillId="0" borderId="0" applyFont="0" applyFill="0" applyBorder="0" applyAlignment="0" applyProtection="0"/>
    <xf numFmtId="43" fontId="18"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2" fillId="0" borderId="0"/>
    <xf numFmtId="9" fontId="12" fillId="0" borderId="0" applyFont="0" applyFill="0" applyBorder="0" applyAlignment="0" applyProtection="0"/>
    <xf numFmtId="43" fontId="18"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8"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8"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8"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96" fillId="0" borderId="0" applyNumberFormat="0" applyFill="0" applyBorder="0" applyAlignment="0" applyProtection="0"/>
    <xf numFmtId="0" fontId="5" fillId="0" borderId="0"/>
    <xf numFmtId="0" fontId="105" fillId="0" borderId="0" applyNumberForma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43" fontId="18"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3" fontId="18"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43" fontId="18"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3" fontId="18"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18"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769">
    <xf numFmtId="0" fontId="0" fillId="0" borderId="0" xfId="0"/>
    <xf numFmtId="0" fontId="20" fillId="0" borderId="0" xfId="0" applyFont="1"/>
    <xf numFmtId="0" fontId="22" fillId="0" borderId="3" xfId="0" applyFont="1" applyBorder="1" applyAlignment="1">
      <alignment horizontal="center" vertical="center" wrapText="1"/>
    </xf>
    <xf numFmtId="0" fontId="24" fillId="0" borderId="0" xfId="0" applyFont="1" applyAlignment="1">
      <alignment vertical="center"/>
    </xf>
    <xf numFmtId="0" fontId="20" fillId="0" borderId="0" xfId="0" quotePrefix="1" applyFont="1" applyAlignment="1">
      <alignment horizontal="left"/>
    </xf>
    <xf numFmtId="3" fontId="22" fillId="0" borderId="3" xfId="0" applyNumberFormat="1" applyFont="1" applyBorder="1" applyAlignment="1">
      <alignment horizontal="center" vertical="center" wrapText="1"/>
    </xf>
    <xf numFmtId="0" fontId="27" fillId="0" borderId="0" xfId="0" quotePrefix="1" applyFont="1" applyAlignment="1">
      <alignment horizontal="left"/>
    </xf>
    <xf numFmtId="0" fontId="18" fillId="0" borderId="0" xfId="0" applyFont="1" applyAlignment="1">
      <alignment vertical="center"/>
    </xf>
    <xf numFmtId="3" fontId="20" fillId="0" borderId="0" xfId="0" applyNumberFormat="1" applyFont="1" applyAlignment="1">
      <alignment vertical="center"/>
    </xf>
    <xf numFmtId="3" fontId="20" fillId="0" borderId="0" xfId="0" quotePrefix="1" applyNumberFormat="1" applyFont="1" applyAlignment="1">
      <alignment horizontal="left"/>
    </xf>
    <xf numFmtId="3" fontId="34" fillId="0" borderId="0" xfId="1" applyNumberFormat="1" applyFont="1" applyAlignment="1">
      <alignment horizontal="right" vertical="center"/>
    </xf>
    <xf numFmtId="0" fontId="18" fillId="0" borderId="0" xfId="0" applyFont="1" applyAlignment="1">
      <alignment horizontal="left"/>
    </xf>
    <xf numFmtId="0" fontId="43" fillId="0" borderId="0" xfId="0" applyFont="1" applyAlignment="1">
      <alignment vertical="center"/>
    </xf>
    <xf numFmtId="0" fontId="40" fillId="0" borderId="0" xfId="0" applyFont="1" applyAlignment="1">
      <alignment vertical="center"/>
    </xf>
    <xf numFmtId="0" fontId="40" fillId="0" borderId="2" xfId="0" applyFont="1" applyBorder="1" applyAlignment="1">
      <alignment horizontal="left"/>
    </xf>
    <xf numFmtId="0" fontId="40" fillId="0" borderId="2" xfId="0" applyFont="1" applyBorder="1"/>
    <xf numFmtId="0" fontId="40" fillId="0" borderId="0" xfId="0" applyFont="1"/>
    <xf numFmtId="0" fontId="40" fillId="0" borderId="0" xfId="0" applyFont="1" applyAlignment="1">
      <alignment horizontal="left"/>
    </xf>
    <xf numFmtId="0" fontId="40" fillId="0" borderId="2" xfId="0" applyFont="1" applyBorder="1" applyAlignment="1">
      <alignment horizontal="center"/>
    </xf>
    <xf numFmtId="0" fontId="40" fillId="0" borderId="0" xfId="0" applyFont="1" applyAlignment="1">
      <alignment horizontal="center"/>
    </xf>
    <xf numFmtId="0" fontId="29" fillId="0" borderId="0" xfId="0" applyFont="1" applyAlignment="1">
      <alignment horizontal="center"/>
    </xf>
    <xf numFmtId="0" fontId="43" fillId="0" borderId="0" xfId="0" applyFont="1"/>
    <xf numFmtId="0" fontId="44" fillId="0" borderId="0" xfId="0" applyFont="1"/>
    <xf numFmtId="0" fontId="40" fillId="0" borderId="13" xfId="0" applyFont="1" applyBorder="1" applyAlignment="1">
      <alignment horizontal="left"/>
    </xf>
    <xf numFmtId="0" fontId="40" fillId="0" borderId="13" xfId="0" applyFont="1" applyBorder="1"/>
    <xf numFmtId="0" fontId="40" fillId="0" borderId="13" xfId="0" applyFont="1" applyBorder="1" applyAlignment="1">
      <alignment horizontal="center"/>
    </xf>
    <xf numFmtId="0" fontId="23" fillId="0" borderId="0" xfId="0" applyFont="1"/>
    <xf numFmtId="3" fontId="29" fillId="3" borderId="13" xfId="0" applyNumberFormat="1" applyFont="1" applyFill="1" applyBorder="1" applyAlignment="1">
      <alignment horizontal="center" vertical="center" wrapText="1"/>
    </xf>
    <xf numFmtId="3" fontId="29" fillId="3" borderId="15" xfId="0" applyNumberFormat="1" applyFont="1" applyFill="1" applyBorder="1" applyAlignment="1">
      <alignment horizontal="center" vertical="center" wrapText="1"/>
    </xf>
    <xf numFmtId="3" fontId="29" fillId="3" borderId="13" xfId="1" quotePrefix="1" applyNumberFormat="1" applyFont="1" applyFill="1" applyBorder="1" applyAlignment="1">
      <alignment horizontal="left" vertical="center"/>
    </xf>
    <xf numFmtId="0" fontId="32" fillId="4" borderId="21" xfId="0" applyFont="1" applyFill="1" applyBorder="1" applyAlignment="1">
      <alignment horizontal="center" vertical="center"/>
    </xf>
    <xf numFmtId="3" fontId="32" fillId="4" borderId="22" xfId="1" applyNumberFormat="1" applyFont="1" applyFill="1" applyBorder="1" applyAlignment="1">
      <alignment horizontal="center" vertical="center"/>
    </xf>
    <xf numFmtId="9" fontId="29" fillId="2" borderId="15" xfId="0" applyNumberFormat="1" applyFont="1" applyFill="1" applyBorder="1" applyAlignment="1">
      <alignment horizontal="center" vertical="center" wrapText="1"/>
    </xf>
    <xf numFmtId="9" fontId="29" fillId="2" borderId="13" xfId="0" applyNumberFormat="1" applyFont="1" applyFill="1" applyBorder="1" applyAlignment="1">
      <alignment horizontal="center" vertical="center" wrapText="1"/>
    </xf>
    <xf numFmtId="49" fontId="29" fillId="3" borderId="13" xfId="1" applyNumberFormat="1" applyFont="1" applyFill="1" applyBorder="1" applyAlignment="1">
      <alignment horizontal="left" vertical="center"/>
    </xf>
    <xf numFmtId="3" fontId="32" fillId="4" borderId="12" xfId="1" applyNumberFormat="1" applyFont="1" applyFill="1" applyBorder="1" applyAlignment="1">
      <alignment horizontal="left" vertical="center"/>
    </xf>
    <xf numFmtId="0" fontId="33" fillId="4" borderId="32" xfId="0" applyFont="1" applyFill="1" applyBorder="1" applyAlignment="1">
      <alignment horizontal="center" vertical="center"/>
    </xf>
    <xf numFmtId="3" fontId="29" fillId="3" borderId="21" xfId="0" applyNumberFormat="1" applyFont="1" applyFill="1" applyBorder="1" applyAlignment="1">
      <alignment horizontal="center" vertical="center" wrapText="1"/>
    </xf>
    <xf numFmtId="9" fontId="29" fillId="3" borderId="13" xfId="0" applyNumberFormat="1" applyFont="1" applyFill="1" applyBorder="1" applyAlignment="1">
      <alignment horizontal="center" vertical="center" wrapText="1"/>
    </xf>
    <xf numFmtId="0" fontId="29" fillId="3" borderId="13" xfId="0" applyFont="1" applyFill="1" applyBorder="1" applyAlignment="1">
      <alignment horizontal="left" vertical="center" wrapText="1"/>
    </xf>
    <xf numFmtId="3" fontId="32" fillId="4" borderId="36" xfId="0" applyNumberFormat="1" applyFont="1" applyFill="1" applyBorder="1" applyAlignment="1">
      <alignment horizontal="center" vertical="center"/>
    </xf>
    <xf numFmtId="3" fontId="29" fillId="3" borderId="27" xfId="0" applyNumberFormat="1" applyFont="1" applyFill="1" applyBorder="1" applyAlignment="1">
      <alignment horizontal="center" vertical="center" wrapText="1"/>
    </xf>
    <xf numFmtId="3" fontId="29" fillId="3" borderId="37" xfId="0" applyNumberFormat="1" applyFont="1" applyFill="1" applyBorder="1" applyAlignment="1">
      <alignment horizontal="center" vertical="center" wrapText="1"/>
    </xf>
    <xf numFmtId="0" fontId="32" fillId="4" borderId="22" xfId="0" applyFont="1" applyFill="1" applyBorder="1" applyAlignment="1">
      <alignment horizontal="left" vertical="center"/>
    </xf>
    <xf numFmtId="0" fontId="29" fillId="3" borderId="39" xfId="0" quotePrefix="1" applyFont="1" applyFill="1" applyBorder="1" applyAlignment="1">
      <alignment horizontal="left" vertical="center" wrapText="1"/>
    </xf>
    <xf numFmtId="3" fontId="45" fillId="3" borderId="27" xfId="0" applyNumberFormat="1" applyFont="1" applyFill="1" applyBorder="1" applyAlignment="1">
      <alignment horizontal="center" vertical="center" wrapText="1"/>
    </xf>
    <xf numFmtId="3" fontId="45" fillId="3" borderId="37" xfId="0" applyNumberFormat="1" applyFont="1" applyFill="1" applyBorder="1" applyAlignment="1">
      <alignment horizontal="center" vertical="center" wrapText="1"/>
    </xf>
    <xf numFmtId="3" fontId="45" fillId="3" borderId="12" xfId="0" applyNumberFormat="1" applyFont="1" applyFill="1" applyBorder="1" applyAlignment="1">
      <alignment horizontal="center" vertical="center" wrapText="1"/>
    </xf>
    <xf numFmtId="3" fontId="45" fillId="3" borderId="16" xfId="0" applyNumberFormat="1" applyFont="1" applyFill="1" applyBorder="1" applyAlignment="1">
      <alignment horizontal="center" vertical="center" wrapText="1"/>
    </xf>
    <xf numFmtId="3" fontId="32" fillId="4" borderId="36" xfId="0" quotePrefix="1" applyNumberFormat="1" applyFont="1" applyFill="1" applyBorder="1" applyAlignment="1">
      <alignment horizontal="center" vertical="center"/>
    </xf>
    <xf numFmtId="164" fontId="29" fillId="3" borderId="13" xfId="0" applyNumberFormat="1" applyFont="1" applyFill="1" applyBorder="1" applyAlignment="1">
      <alignment horizontal="center" vertical="center" wrapText="1"/>
    </xf>
    <xf numFmtId="0" fontId="53" fillId="0" borderId="0" xfId="0" applyFont="1"/>
    <xf numFmtId="9" fontId="29" fillId="7" borderId="12" xfId="0" applyNumberFormat="1" applyFont="1" applyFill="1" applyBorder="1" applyAlignment="1">
      <alignment horizontal="center" vertical="center"/>
    </xf>
    <xf numFmtId="0" fontId="27" fillId="0" borderId="0" xfId="0" applyFont="1" applyAlignment="1">
      <alignment horizontal="left"/>
    </xf>
    <xf numFmtId="0" fontId="29" fillId="7" borderId="12" xfId="0" applyFont="1" applyFill="1" applyBorder="1" applyAlignment="1">
      <alignment horizontal="center" vertical="center"/>
    </xf>
    <xf numFmtId="0" fontId="54" fillId="6" borderId="19" xfId="0" applyFont="1" applyFill="1" applyBorder="1" applyAlignment="1">
      <alignment horizontal="center" vertical="center" wrapText="1"/>
    </xf>
    <xf numFmtId="0" fontId="53" fillId="0" borderId="0" xfId="0" applyFont="1" applyAlignment="1">
      <alignment horizontal="left" vertical="top" wrapText="1"/>
    </xf>
    <xf numFmtId="0" fontId="24" fillId="0" borderId="0" xfId="0" applyFont="1"/>
    <xf numFmtId="9" fontId="21" fillId="0" borderId="0" xfId="24" applyFont="1"/>
    <xf numFmtId="3" fontId="29" fillId="0" borderId="0" xfId="1" applyNumberFormat="1" applyFont="1" applyAlignment="1">
      <alignment horizontal="center" vertical="center"/>
    </xf>
    <xf numFmtId="164" fontId="29" fillId="2" borderId="13" xfId="0" applyNumberFormat="1" applyFont="1" applyFill="1" applyBorder="1" applyAlignment="1">
      <alignment horizontal="center" vertical="center" wrapText="1"/>
    </xf>
    <xf numFmtId="164" fontId="29" fillId="2" borderId="15" xfId="0" applyNumberFormat="1" applyFont="1" applyFill="1" applyBorder="1" applyAlignment="1">
      <alignment horizontal="center" vertical="center" wrapText="1"/>
    </xf>
    <xf numFmtId="164" fontId="29" fillId="2" borderId="12" xfId="0" applyNumberFormat="1" applyFont="1" applyFill="1" applyBorder="1" applyAlignment="1">
      <alignment horizontal="center" vertical="center" wrapText="1"/>
    </xf>
    <xf numFmtId="164" fontId="29" fillId="2" borderId="16" xfId="0" applyNumberFormat="1" applyFont="1" applyFill="1" applyBorder="1" applyAlignment="1">
      <alignment horizontal="center" vertical="center" wrapText="1"/>
    </xf>
    <xf numFmtId="164" fontId="29" fillId="2" borderId="14" xfId="0" applyNumberFormat="1" applyFont="1" applyFill="1" applyBorder="1" applyAlignment="1">
      <alignment horizontal="center" vertical="center" wrapText="1"/>
    </xf>
    <xf numFmtId="164" fontId="29" fillId="2" borderId="30" xfId="0" applyNumberFormat="1" applyFont="1" applyFill="1" applyBorder="1" applyAlignment="1">
      <alignment horizontal="center" vertical="center" wrapText="1"/>
    </xf>
    <xf numFmtId="43" fontId="20" fillId="0" borderId="0" xfId="26" applyFont="1"/>
    <xf numFmtId="0" fontId="32" fillId="4" borderId="10" xfId="0" quotePrefix="1" applyFont="1" applyFill="1" applyBorder="1" applyAlignment="1">
      <alignment horizontal="center" vertical="center" wrapText="1"/>
    </xf>
    <xf numFmtId="3" fontId="32" fillId="4" borderId="35" xfId="0" quotePrefix="1" applyNumberFormat="1" applyFont="1" applyFill="1" applyBorder="1" applyAlignment="1">
      <alignment horizontal="left" vertical="center"/>
    </xf>
    <xf numFmtId="3" fontId="32" fillId="4" borderId="44" xfId="0" applyNumberFormat="1" applyFont="1" applyFill="1" applyBorder="1" applyAlignment="1">
      <alignment horizontal="center" vertical="center"/>
    </xf>
    <xf numFmtId="9" fontId="45" fillId="3" borderId="27" xfId="24" applyFont="1" applyFill="1" applyBorder="1" applyAlignment="1">
      <alignment horizontal="center" vertical="center" wrapText="1"/>
    </xf>
    <xf numFmtId="9" fontId="45" fillId="3" borderId="37" xfId="24" applyFont="1" applyFill="1" applyBorder="1" applyAlignment="1">
      <alignment horizontal="center" vertical="center" wrapText="1"/>
    </xf>
    <xf numFmtId="9" fontId="45" fillId="3" borderId="12" xfId="24" applyFont="1" applyFill="1" applyBorder="1" applyAlignment="1">
      <alignment horizontal="center" vertical="center" wrapText="1"/>
    </xf>
    <xf numFmtId="9" fontId="45" fillId="3" borderId="16" xfId="24" applyFont="1" applyFill="1" applyBorder="1" applyAlignment="1">
      <alignment horizontal="center" vertical="center" wrapText="1"/>
    </xf>
    <xf numFmtId="3" fontId="32" fillId="4" borderId="36" xfId="0" quotePrefix="1" applyNumberFormat="1" applyFont="1" applyFill="1" applyBorder="1" applyAlignment="1">
      <alignment horizontal="center" vertical="center" wrapText="1"/>
    </xf>
    <xf numFmtId="3" fontId="29" fillId="3" borderId="14" xfId="1" applyNumberFormat="1" applyFont="1" applyFill="1" applyBorder="1" applyAlignment="1">
      <alignment horizontal="left" vertical="center"/>
    </xf>
    <xf numFmtId="0" fontId="52" fillId="0" borderId="0" xfId="0" applyFont="1" applyAlignment="1">
      <alignment horizontal="center"/>
    </xf>
    <xf numFmtId="0" fontId="21" fillId="0" borderId="0" xfId="0" applyFont="1" applyAlignment="1">
      <alignment vertical="center"/>
    </xf>
    <xf numFmtId="9" fontId="29" fillId="3" borderId="60" xfId="0" applyNumberFormat="1" applyFont="1" applyFill="1" applyBorder="1" applyAlignment="1">
      <alignment horizontal="right" vertical="center" wrapText="1"/>
    </xf>
    <xf numFmtId="3" fontId="32" fillId="4" borderId="21" xfId="0" applyNumberFormat="1" applyFont="1" applyFill="1" applyBorder="1" applyAlignment="1">
      <alignment horizontal="center" vertical="center"/>
    </xf>
    <xf numFmtId="0" fontId="21" fillId="0" borderId="0" xfId="0" applyFont="1"/>
    <xf numFmtId="0" fontId="18" fillId="0" borderId="0" xfId="0" applyFont="1"/>
    <xf numFmtId="3" fontId="20" fillId="0" borderId="0" xfId="0" applyNumberFormat="1" applyFont="1"/>
    <xf numFmtId="3" fontId="34" fillId="0" borderId="0" xfId="1" applyNumberFormat="1" applyFont="1" applyAlignment="1">
      <alignment horizontal="left" vertical="center"/>
    </xf>
    <xf numFmtId="3" fontId="29" fillId="3" borderId="12" xfId="1" quotePrefix="1" applyNumberFormat="1" applyFont="1" applyFill="1" applyBorder="1" applyAlignment="1">
      <alignment horizontal="left" vertical="center"/>
    </xf>
    <xf numFmtId="0" fontId="56" fillId="0" borderId="0" xfId="0" applyFont="1" applyAlignment="1">
      <alignment horizontal="left" vertical="center" wrapText="1"/>
    </xf>
    <xf numFmtId="0" fontId="25" fillId="0" borderId="0" xfId="0" applyFont="1" applyAlignment="1">
      <alignment horizontal="left"/>
    </xf>
    <xf numFmtId="0" fontId="25" fillId="0" borderId="0" xfId="0" quotePrefix="1" applyFont="1" applyAlignment="1">
      <alignment horizontal="left"/>
    </xf>
    <xf numFmtId="0" fontId="40" fillId="0" borderId="0" xfId="0" quotePrefix="1" applyFont="1" applyAlignment="1">
      <alignment horizontal="left" vertical="center"/>
    </xf>
    <xf numFmtId="3" fontId="29" fillId="3" borderId="13" xfId="1" applyNumberFormat="1" applyFont="1" applyFill="1" applyBorder="1" applyAlignment="1">
      <alignment horizontal="center" vertical="center"/>
    </xf>
    <xf numFmtId="9" fontId="29" fillId="3" borderId="13" xfId="1" applyNumberFormat="1" applyFont="1" applyFill="1" applyBorder="1" applyAlignment="1">
      <alignment horizontal="center" vertical="center"/>
    </xf>
    <xf numFmtId="9" fontId="29" fillId="3" borderId="12" xfId="1" applyNumberFormat="1" applyFont="1" applyFill="1" applyBorder="1" applyAlignment="1">
      <alignment horizontal="center" vertical="center"/>
    </xf>
    <xf numFmtId="49" fontId="60" fillId="3" borderId="13" xfId="1" applyNumberFormat="1" applyFont="1" applyFill="1" applyBorder="1" applyAlignment="1">
      <alignment horizontal="left" vertical="center"/>
    </xf>
    <xf numFmtId="9" fontId="60" fillId="3" borderId="12" xfId="1" applyNumberFormat="1" applyFont="1" applyFill="1" applyBorder="1" applyAlignment="1">
      <alignment horizontal="center" vertical="center"/>
    </xf>
    <xf numFmtId="9" fontId="60" fillId="3" borderId="13" xfId="1" applyNumberFormat="1" applyFont="1" applyFill="1" applyBorder="1" applyAlignment="1">
      <alignment horizontal="center" vertical="center"/>
    </xf>
    <xf numFmtId="3" fontId="29" fillId="0" borderId="0" xfId="0" applyNumberFormat="1" applyFont="1" applyAlignment="1">
      <alignment horizontal="center" vertical="center" wrapText="1"/>
    </xf>
    <xf numFmtId="3" fontId="29" fillId="0" borderId="0" xfId="1" applyNumberFormat="1" applyFont="1" applyAlignment="1">
      <alignment horizontal="left" vertical="center"/>
    </xf>
    <xf numFmtId="0" fontId="32" fillId="0" borderId="0" xfId="0" applyFont="1" applyAlignment="1">
      <alignment horizontal="center" vertical="center"/>
    </xf>
    <xf numFmtId="3" fontId="32" fillId="0" borderId="0" xfId="0" applyNumberFormat="1" applyFont="1" applyAlignment="1">
      <alignment horizontal="center" vertical="center"/>
    </xf>
    <xf numFmtId="164" fontId="29" fillId="0" borderId="0" xfId="0" applyNumberFormat="1" applyFont="1" applyAlignment="1">
      <alignment horizontal="center" vertical="center" wrapText="1"/>
    </xf>
    <xf numFmtId="0" fontId="32" fillId="0" borderId="0" xfId="0" applyFont="1" applyAlignment="1">
      <alignment vertical="center"/>
    </xf>
    <xf numFmtId="3" fontId="29" fillId="0" borderId="0" xfId="1" applyNumberFormat="1" applyFont="1" applyAlignment="1">
      <alignment vertical="center"/>
    </xf>
    <xf numFmtId="3" fontId="52" fillId="0" borderId="0" xfId="0" applyNumberFormat="1" applyFont="1" applyAlignment="1">
      <alignment vertical="center" wrapText="1"/>
    </xf>
    <xf numFmtId="0" fontId="21" fillId="0" borderId="0" xfId="0" applyFont="1" applyAlignment="1">
      <alignment horizontal="center"/>
    </xf>
    <xf numFmtId="9" fontId="29" fillId="0" borderId="0" xfId="1" applyNumberFormat="1" applyFont="1" applyAlignment="1">
      <alignment horizontal="center" vertical="center"/>
    </xf>
    <xf numFmtId="0" fontId="63" fillId="0" borderId="0" xfId="0" applyFont="1" applyAlignment="1">
      <alignment horizontal="center" vertical="center"/>
    </xf>
    <xf numFmtId="49" fontId="60" fillId="0" borderId="0" xfId="1" applyNumberFormat="1" applyFont="1" applyAlignment="1">
      <alignment horizontal="left" vertical="center"/>
    </xf>
    <xf numFmtId="9" fontId="60" fillId="0" borderId="0" xfId="1" applyNumberFormat="1" applyFont="1" applyAlignment="1">
      <alignment horizontal="center" vertical="center"/>
    </xf>
    <xf numFmtId="3" fontId="32" fillId="0" borderId="0" xfId="0" applyNumberFormat="1" applyFont="1" applyAlignment="1">
      <alignment vertical="center" wrapText="1"/>
    </xf>
    <xf numFmtId="9" fontId="29" fillId="0" borderId="0" xfId="2" applyFont="1" applyFill="1" applyBorder="1" applyAlignment="1">
      <alignment vertical="center"/>
    </xf>
    <xf numFmtId="0" fontId="35" fillId="0" borderId="0" xfId="0" applyFont="1"/>
    <xf numFmtId="0" fontId="21" fillId="4" borderId="1" xfId="0" applyFont="1" applyFill="1" applyBorder="1" applyAlignment="1">
      <alignment horizontal="center"/>
    </xf>
    <xf numFmtId="0" fontId="18" fillId="0" borderId="0" xfId="0" applyFont="1" applyAlignment="1">
      <alignment horizontal="left" vertical="top" wrapText="1"/>
    </xf>
    <xf numFmtId="0" fontId="67" fillId="0" borderId="0" xfId="0" applyFont="1" applyAlignment="1">
      <alignment vertical="center"/>
    </xf>
    <xf numFmtId="0" fontId="40" fillId="0" borderId="0" xfId="0" applyFont="1" applyAlignment="1">
      <alignment vertical="top" wrapText="1"/>
    </xf>
    <xf numFmtId="3" fontId="29" fillId="3" borderId="12" xfId="1" applyNumberFormat="1" applyFont="1" applyFill="1" applyBorder="1" applyAlignment="1">
      <alignment vertical="center"/>
    </xf>
    <xf numFmtId="3" fontId="38" fillId="3" borderId="12" xfId="1" applyNumberFormat="1" applyFont="1" applyFill="1" applyBorder="1" applyAlignment="1">
      <alignment vertical="center"/>
    </xf>
    <xf numFmtId="3" fontId="29" fillId="4" borderId="0" xfId="1" applyNumberFormat="1" applyFont="1" applyFill="1" applyAlignment="1">
      <alignment horizontal="left" vertical="center"/>
    </xf>
    <xf numFmtId="3" fontId="32" fillId="4" borderId="0" xfId="1" applyNumberFormat="1" applyFont="1" applyFill="1" applyAlignment="1">
      <alignment horizontal="left" vertical="center"/>
    </xf>
    <xf numFmtId="0" fontId="32" fillId="0" borderId="9" xfId="0" quotePrefix="1" applyFont="1" applyBorder="1" applyAlignment="1">
      <alignment vertical="center" wrapText="1"/>
    </xf>
    <xf numFmtId="0" fontId="62" fillId="0" borderId="0" xfId="0" applyFont="1"/>
    <xf numFmtId="0" fontId="0" fillId="0" borderId="9" xfId="0" applyBorder="1" applyAlignment="1">
      <alignment vertical="center"/>
    </xf>
    <xf numFmtId="164" fontId="29" fillId="3" borderId="45" xfId="0" applyNumberFormat="1" applyFont="1" applyFill="1" applyBorder="1" applyAlignment="1">
      <alignment horizontal="center" vertical="center" wrapText="1"/>
    </xf>
    <xf numFmtId="164" fontId="29" fillId="3" borderId="68" xfId="0" applyNumberFormat="1" applyFont="1" applyFill="1" applyBorder="1" applyAlignment="1">
      <alignment horizontal="center" vertical="center" wrapText="1"/>
    </xf>
    <xf numFmtId="164" fontId="29" fillId="3" borderId="69" xfId="0" applyNumberFormat="1" applyFont="1" applyFill="1" applyBorder="1" applyAlignment="1">
      <alignment horizontal="center" vertical="center" wrapText="1"/>
    </xf>
    <xf numFmtId="3" fontId="29" fillId="3" borderId="70" xfId="0" applyNumberFormat="1" applyFont="1" applyFill="1" applyBorder="1" applyAlignment="1">
      <alignment horizontal="center" vertical="center" wrapText="1"/>
    </xf>
    <xf numFmtId="3" fontId="32" fillId="0" borderId="0" xfId="0" quotePrefix="1" applyNumberFormat="1" applyFont="1" applyAlignment="1">
      <alignment vertical="center" wrapText="1"/>
    </xf>
    <xf numFmtId="0" fontId="69" fillId="0" borderId="0" xfId="0" applyFont="1" applyAlignment="1">
      <alignment vertical="top" wrapText="1"/>
    </xf>
    <xf numFmtId="3" fontId="38" fillId="0" borderId="0" xfId="1" quotePrefix="1" applyNumberFormat="1" applyFont="1" applyAlignment="1">
      <alignment horizontal="left" vertical="center"/>
    </xf>
    <xf numFmtId="3" fontId="38" fillId="0" borderId="0" xfId="1" applyNumberFormat="1" applyFont="1" applyAlignment="1">
      <alignment horizontal="left" vertical="center"/>
    </xf>
    <xf numFmtId="164" fontId="29" fillId="3" borderId="12" xfId="2" applyNumberFormat="1" applyFont="1" applyFill="1" applyBorder="1" applyAlignment="1">
      <alignment horizontal="center" vertical="center"/>
    </xf>
    <xf numFmtId="9" fontId="29" fillId="3" borderId="13" xfId="2" applyFont="1" applyFill="1" applyBorder="1" applyAlignment="1">
      <alignment horizontal="left" vertical="center"/>
    </xf>
    <xf numFmtId="9" fontId="29" fillId="2" borderId="13" xfId="2" applyFont="1" applyFill="1" applyBorder="1" applyAlignment="1">
      <alignment horizontal="center" vertical="center" wrapText="1"/>
    </xf>
    <xf numFmtId="3" fontId="29" fillId="3" borderId="12" xfId="2" applyNumberFormat="1" applyFont="1" applyFill="1" applyBorder="1" applyAlignment="1">
      <alignment horizontal="center" vertical="center"/>
    </xf>
    <xf numFmtId="166" fontId="29" fillId="3" borderId="13" xfId="3" applyNumberFormat="1" applyFont="1" applyFill="1" applyBorder="1" applyAlignment="1">
      <alignment vertical="center"/>
    </xf>
    <xf numFmtId="166" fontId="29" fillId="3" borderId="12" xfId="3" applyNumberFormat="1" applyFont="1" applyFill="1" applyBorder="1" applyAlignment="1">
      <alignment vertical="center"/>
    </xf>
    <xf numFmtId="167" fontId="29" fillId="3" borderId="13" xfId="1" applyNumberFormat="1" applyFont="1" applyFill="1" applyBorder="1" applyAlignment="1">
      <alignment horizontal="center" vertical="center"/>
    </xf>
    <xf numFmtId="167" fontId="29" fillId="3" borderId="12" xfId="1" applyNumberFormat="1" applyFont="1" applyFill="1" applyBorder="1" applyAlignment="1">
      <alignment horizontal="center" vertical="center"/>
    </xf>
    <xf numFmtId="0" fontId="60" fillId="3" borderId="62" xfId="1" applyFont="1" applyFill="1" applyBorder="1" applyAlignment="1">
      <alignment horizontal="center" vertical="center" wrapText="1"/>
    </xf>
    <xf numFmtId="9" fontId="60" fillId="3" borderId="63" xfId="2" applyFont="1" applyFill="1" applyBorder="1" applyAlignment="1">
      <alignment horizontal="center" vertical="center"/>
    </xf>
    <xf numFmtId="0" fontId="29" fillId="3" borderId="12" xfId="2" applyNumberFormat="1" applyFont="1" applyFill="1" applyBorder="1" applyAlignment="1">
      <alignment horizontal="center" vertical="center"/>
    </xf>
    <xf numFmtId="9" fontId="20" fillId="0" borderId="0" xfId="2" applyFont="1"/>
    <xf numFmtId="0" fontId="72" fillId="0" borderId="0" xfId="0" applyFont="1" applyAlignment="1">
      <alignment horizontal="left" vertical="top" wrapText="1"/>
    </xf>
    <xf numFmtId="9" fontId="29" fillId="3" borderId="12" xfId="0" applyNumberFormat="1" applyFont="1" applyFill="1" applyBorder="1" applyAlignment="1">
      <alignment horizontal="center" vertical="center" wrapText="1"/>
    </xf>
    <xf numFmtId="0" fontId="20" fillId="0" borderId="0" xfId="69" applyFont="1"/>
    <xf numFmtId="0" fontId="35" fillId="0" borderId="0" xfId="69" applyFont="1" applyAlignment="1">
      <alignment horizontal="center"/>
    </xf>
    <xf numFmtId="0" fontId="32" fillId="4" borderId="11" xfId="69" quotePrefix="1" applyFont="1" applyFill="1" applyBorder="1" applyAlignment="1">
      <alignment horizontal="left" vertical="center"/>
    </xf>
    <xf numFmtId="0" fontId="32" fillId="4" borderId="12" xfId="69" applyFont="1" applyFill="1" applyBorder="1" applyAlignment="1">
      <alignment horizontal="center" vertical="center" wrapText="1"/>
    </xf>
    <xf numFmtId="0" fontId="32" fillId="4" borderId="73" xfId="69" applyFont="1" applyFill="1" applyBorder="1" applyAlignment="1">
      <alignment horizontal="center" vertical="center"/>
    </xf>
    <xf numFmtId="0" fontId="32" fillId="4" borderId="0" xfId="69" quotePrefix="1" applyFont="1" applyFill="1" applyAlignment="1">
      <alignment horizontal="center" vertical="center" wrapText="1"/>
    </xf>
    <xf numFmtId="0" fontId="52" fillId="0" borderId="0" xfId="69" applyFont="1"/>
    <xf numFmtId="0" fontId="32" fillId="4" borderId="11" xfId="69" applyFont="1" applyFill="1" applyBorder="1" applyAlignment="1">
      <alignment horizontal="center" vertical="center"/>
    </xf>
    <xf numFmtId="0" fontId="32" fillId="4" borderId="11" xfId="69" applyFont="1" applyFill="1" applyBorder="1" applyAlignment="1">
      <alignment horizontal="center" vertical="center" wrapText="1"/>
    </xf>
    <xf numFmtId="0" fontId="29" fillId="3" borderId="12" xfId="69" applyFont="1" applyFill="1" applyBorder="1"/>
    <xf numFmtId="0" fontId="29" fillId="3" borderId="12" xfId="69" applyFont="1" applyFill="1" applyBorder="1" applyAlignment="1">
      <alignment horizontal="center"/>
    </xf>
    <xf numFmtId="43" fontId="29" fillId="3" borderId="43" xfId="70" applyFont="1" applyFill="1" applyBorder="1" applyAlignment="1" applyProtection="1">
      <alignment vertical="center"/>
    </xf>
    <xf numFmtId="43" fontId="29" fillId="3" borderId="13" xfId="70" applyFont="1" applyFill="1" applyBorder="1" applyAlignment="1" applyProtection="1">
      <alignment vertical="center"/>
    </xf>
    <xf numFmtId="10" fontId="29" fillId="3" borderId="43" xfId="71" applyNumberFormat="1" applyFont="1" applyFill="1" applyBorder="1" applyAlignment="1" applyProtection="1">
      <alignment horizontal="right" vertical="center"/>
    </xf>
    <xf numFmtId="43" fontId="29" fillId="3" borderId="12" xfId="72" applyFont="1" applyFill="1" applyBorder="1" applyAlignment="1">
      <alignment horizontal="right" vertical="center"/>
    </xf>
    <xf numFmtId="43" fontId="73" fillId="3" borderId="13" xfId="70" applyFont="1" applyFill="1" applyBorder="1" applyAlignment="1">
      <alignment horizontal="right" vertical="center"/>
    </xf>
    <xf numFmtId="43" fontId="29" fillId="3" borderId="40" xfId="70" applyFont="1" applyFill="1" applyBorder="1" applyAlignment="1" applyProtection="1">
      <alignment vertical="center"/>
    </xf>
    <xf numFmtId="43" fontId="29" fillId="3" borderId="7" xfId="70" applyFont="1" applyFill="1" applyBorder="1" applyAlignment="1" applyProtection="1">
      <alignment vertical="center"/>
    </xf>
    <xf numFmtId="43" fontId="29" fillId="3" borderId="2" xfId="70" applyFont="1" applyFill="1" applyBorder="1" applyAlignment="1" applyProtection="1">
      <alignment vertical="center"/>
    </xf>
    <xf numFmtId="168" fontId="21" fillId="0" borderId="0" xfId="69" applyNumberFormat="1" applyFont="1"/>
    <xf numFmtId="43" fontId="73" fillId="3" borderId="12" xfId="70" applyFont="1" applyFill="1" applyBorder="1" applyAlignment="1">
      <alignment horizontal="right" vertical="center"/>
    </xf>
    <xf numFmtId="43" fontId="29" fillId="3" borderId="43" xfId="70" applyFont="1" applyFill="1" applyBorder="1" applyAlignment="1">
      <alignment horizontal="right" vertical="center"/>
    </xf>
    <xf numFmtId="10" fontId="73" fillId="3" borderId="43" xfId="71" applyNumberFormat="1" applyFont="1" applyFill="1" applyBorder="1" applyAlignment="1" applyProtection="1">
      <alignment horizontal="right" vertical="center"/>
    </xf>
    <xf numFmtId="43" fontId="73" fillId="3" borderId="13" xfId="70" applyFont="1" applyFill="1" applyBorder="1" applyAlignment="1" applyProtection="1">
      <alignment vertical="center"/>
    </xf>
    <xf numFmtId="43" fontId="29" fillId="3" borderId="12" xfId="70" applyFont="1" applyFill="1" applyBorder="1" applyAlignment="1" applyProtection="1">
      <alignment vertical="center"/>
    </xf>
    <xf numFmtId="43" fontId="73" fillId="3" borderId="12" xfId="70" applyFont="1" applyFill="1" applyBorder="1" applyAlignment="1" applyProtection="1">
      <alignment vertical="center"/>
    </xf>
    <xf numFmtId="168" fontId="20" fillId="0" borderId="0" xfId="69" applyNumberFormat="1" applyFont="1"/>
    <xf numFmtId="0" fontId="29" fillId="3" borderId="12" xfId="69" quotePrefix="1" applyFont="1" applyFill="1" applyBorder="1" applyAlignment="1">
      <alignment horizontal="left" vertical="center"/>
    </xf>
    <xf numFmtId="10" fontId="29" fillId="3" borderId="12" xfId="70" applyNumberFormat="1" applyFont="1" applyFill="1" applyBorder="1" applyAlignment="1" applyProtection="1">
      <alignment vertical="center"/>
    </xf>
    <xf numFmtId="10" fontId="29" fillId="3" borderId="12" xfId="15" applyNumberFormat="1" applyFont="1" applyFill="1" applyBorder="1" applyAlignment="1" applyProtection="1">
      <alignment vertical="center"/>
    </xf>
    <xf numFmtId="10" fontId="29" fillId="3" borderId="7" xfId="71" applyNumberFormat="1" applyFont="1" applyFill="1" applyBorder="1" applyAlignment="1" applyProtection="1">
      <alignment vertical="center"/>
    </xf>
    <xf numFmtId="10" fontId="29" fillId="3" borderId="12" xfId="17" applyNumberFormat="1" applyFont="1" applyFill="1" applyBorder="1" applyAlignment="1">
      <alignment horizontal="right" vertical="center"/>
    </xf>
    <xf numFmtId="169" fontId="29" fillId="3" borderId="12" xfId="70" applyNumberFormat="1" applyFont="1" applyFill="1" applyBorder="1" applyAlignment="1">
      <alignment horizontal="right" vertical="center"/>
    </xf>
    <xf numFmtId="10" fontId="20" fillId="0" borderId="0" xfId="69" applyNumberFormat="1" applyFont="1"/>
    <xf numFmtId="0" fontId="29" fillId="3" borderId="12" xfId="69" quotePrefix="1" applyFont="1" applyFill="1" applyBorder="1" applyAlignment="1">
      <alignment horizontal="center"/>
    </xf>
    <xf numFmtId="43" fontId="20" fillId="0" borderId="0" xfId="69" applyNumberFormat="1" applyFont="1"/>
    <xf numFmtId="9" fontId="20" fillId="0" borderId="0" xfId="71" applyFont="1" applyProtection="1"/>
    <xf numFmtId="0" fontId="32" fillId="4" borderId="74" xfId="69" quotePrefix="1" applyFont="1" applyFill="1" applyBorder="1" applyAlignment="1">
      <alignment horizontal="left" vertical="center"/>
    </xf>
    <xf numFmtId="0" fontId="32" fillId="4" borderId="74" xfId="69" applyFont="1" applyFill="1" applyBorder="1" applyAlignment="1">
      <alignment horizontal="center" vertical="center"/>
    </xf>
    <xf numFmtId="0" fontId="32" fillId="4" borderId="74" xfId="69" applyFont="1" applyFill="1" applyBorder="1" applyAlignment="1">
      <alignment horizontal="center" vertical="center" wrapText="1"/>
    </xf>
    <xf numFmtId="0" fontId="29" fillId="3" borderId="12" xfId="69" quotePrefix="1" applyFont="1" applyFill="1" applyBorder="1" applyAlignment="1">
      <alignment horizontal="left"/>
    </xf>
    <xf numFmtId="43" fontId="29" fillId="3" borderId="12" xfId="70" applyFont="1" applyFill="1" applyBorder="1" applyAlignment="1" applyProtection="1">
      <alignment horizontal="center" vertical="center"/>
    </xf>
    <xf numFmtId="170" fontId="29" fillId="3" borderId="12" xfId="70" applyNumberFormat="1" applyFont="1" applyFill="1" applyBorder="1" applyAlignment="1" applyProtection="1">
      <alignment horizontal="left" vertical="center" indent="11"/>
    </xf>
    <xf numFmtId="0" fontId="27" fillId="0" borderId="0" xfId="69" applyFont="1"/>
    <xf numFmtId="43" fontId="78" fillId="3" borderId="12" xfId="70" applyFont="1" applyFill="1" applyBorder="1" applyAlignment="1" applyProtection="1">
      <alignment horizontal="center" vertical="center"/>
    </xf>
    <xf numFmtId="0" fontId="29" fillId="3" borderId="12" xfId="69" quotePrefix="1" applyFont="1" applyFill="1" applyBorder="1" applyAlignment="1">
      <alignment horizontal="left" wrapText="1"/>
    </xf>
    <xf numFmtId="0" fontId="29" fillId="3" borderId="12" xfId="69" applyFont="1" applyFill="1" applyBorder="1" applyAlignment="1">
      <alignment horizontal="center" vertical="center"/>
    </xf>
    <xf numFmtId="43" fontId="27" fillId="0" borderId="0" xfId="69" applyNumberFormat="1" applyFont="1"/>
    <xf numFmtId="4" fontId="27" fillId="0" borderId="0" xfId="69" applyNumberFormat="1" applyFont="1"/>
    <xf numFmtId="3" fontId="27" fillId="0" borderId="0" xfId="69" applyNumberFormat="1" applyFont="1"/>
    <xf numFmtId="0" fontId="32" fillId="4" borderId="11" xfId="69" quotePrefix="1" applyFont="1" applyFill="1" applyBorder="1" applyAlignment="1">
      <alignment horizontal="center" vertical="center" wrapText="1"/>
    </xf>
    <xf numFmtId="0" fontId="29" fillId="3" borderId="12" xfId="69" quotePrefix="1" applyFont="1" applyFill="1" applyBorder="1" applyAlignment="1">
      <alignment horizontal="left" vertical="center" wrapText="1"/>
    </xf>
    <xf numFmtId="0" fontId="29" fillId="3" borderId="12" xfId="69" applyFont="1" applyFill="1" applyBorder="1" applyAlignment="1">
      <alignment horizontal="center" vertical="center" wrapText="1"/>
    </xf>
    <xf numFmtId="165" fontId="29" fillId="3" borderId="12" xfId="70" applyNumberFormat="1" applyFont="1" applyFill="1" applyBorder="1" applyAlignment="1">
      <alignment horizontal="center" vertical="center"/>
    </xf>
    <xf numFmtId="165" fontId="29" fillId="3" borderId="12" xfId="70" applyNumberFormat="1" applyFont="1" applyFill="1" applyBorder="1" applyAlignment="1" applyProtection="1">
      <alignment vertical="center"/>
    </xf>
    <xf numFmtId="10" fontId="29" fillId="3" borderId="12" xfId="15" applyNumberFormat="1" applyFont="1" applyFill="1" applyBorder="1" applyAlignment="1">
      <alignment horizontal="right" vertical="center"/>
    </xf>
    <xf numFmtId="0" fontId="29" fillId="3" borderId="12" xfId="69" applyFont="1" applyFill="1" applyBorder="1" applyAlignment="1">
      <alignment vertical="center" wrapText="1"/>
    </xf>
    <xf numFmtId="0" fontId="29" fillId="3" borderId="14" xfId="69" applyFont="1" applyFill="1" applyBorder="1" applyAlignment="1">
      <alignment horizontal="center" vertical="center" wrapText="1"/>
    </xf>
    <xf numFmtId="165" fontId="29" fillId="3" borderId="14" xfId="70" applyNumberFormat="1" applyFont="1" applyFill="1" applyBorder="1" applyAlignment="1">
      <alignment horizontal="center" vertical="center"/>
    </xf>
    <xf numFmtId="10" fontId="29" fillId="3" borderId="14" xfId="15" applyNumberFormat="1" applyFont="1" applyFill="1" applyBorder="1" applyAlignment="1">
      <alignment horizontal="right" vertical="center"/>
    </xf>
    <xf numFmtId="0" fontId="35" fillId="0" borderId="0" xfId="69" quotePrefix="1" applyFont="1" applyAlignment="1">
      <alignment horizontal="left" vertical="center"/>
    </xf>
    <xf numFmtId="0" fontId="29" fillId="0" borderId="0" xfId="69" applyFont="1"/>
    <xf numFmtId="0" fontId="35" fillId="0" borderId="0" xfId="69" applyFont="1"/>
    <xf numFmtId="0" fontId="80" fillId="0" borderId="0" xfId="73" applyFont="1" applyAlignment="1">
      <alignment horizontal="left" vertical="center" wrapText="1"/>
    </xf>
    <xf numFmtId="0" fontId="32" fillId="4" borderId="14" xfId="69" applyFont="1" applyFill="1" applyBorder="1" applyAlignment="1" applyProtection="1">
      <alignment vertical="center" wrapText="1"/>
      <protection locked="0"/>
    </xf>
    <xf numFmtId="0" fontId="32" fillId="4" borderId="14" xfId="69" applyFont="1" applyFill="1" applyBorder="1" applyAlignment="1">
      <alignment horizontal="center" vertical="center" wrapText="1"/>
    </xf>
    <xf numFmtId="0" fontId="29" fillId="3" borderId="7" xfId="69" applyFont="1" applyFill="1" applyBorder="1" applyAlignment="1">
      <alignment vertical="center" wrapText="1"/>
    </xf>
    <xf numFmtId="0" fontId="29" fillId="3" borderId="7" xfId="69" applyFont="1" applyFill="1" applyBorder="1" applyAlignment="1">
      <alignment horizontal="center" wrapText="1"/>
    </xf>
    <xf numFmtId="3" fontId="29" fillId="3" borderId="7" xfId="69" applyNumberFormat="1" applyFont="1" applyFill="1" applyBorder="1" applyAlignment="1">
      <alignment horizontal="right" vertical="center" wrapText="1"/>
    </xf>
    <xf numFmtId="4" fontId="78" fillId="3" borderId="7" xfId="69" applyNumberFormat="1" applyFont="1" applyFill="1" applyBorder="1" applyAlignment="1">
      <alignment horizontal="right" vertical="center" wrapText="1"/>
    </xf>
    <xf numFmtId="10" fontId="29" fillId="3" borderId="7" xfId="15" applyNumberFormat="1" applyFont="1" applyFill="1" applyBorder="1" applyAlignment="1">
      <alignment horizontal="right" vertical="center"/>
    </xf>
    <xf numFmtId="0" fontId="81" fillId="0" borderId="13" xfId="69" quotePrefix="1" applyFont="1" applyBorder="1" applyAlignment="1">
      <alignment horizontal="left" vertical="center" wrapText="1"/>
    </xf>
    <xf numFmtId="0" fontId="82" fillId="0" borderId="0" xfId="69" applyFont="1" applyAlignment="1">
      <alignment horizontal="center" vertical="center" wrapText="1"/>
    </xf>
    <xf numFmtId="3" fontId="82" fillId="0" borderId="0" xfId="69" applyNumberFormat="1" applyFont="1" applyAlignment="1">
      <alignment horizontal="center" vertical="center" wrapText="1"/>
    </xf>
    <xf numFmtId="3" fontId="81" fillId="0" borderId="0" xfId="69" applyNumberFormat="1" applyFont="1" applyAlignment="1">
      <alignment horizontal="center" vertical="center" wrapText="1"/>
    </xf>
    <xf numFmtId="10" fontId="82" fillId="0" borderId="0" xfId="69" applyNumberFormat="1" applyFont="1" applyAlignment="1">
      <alignment horizontal="center" vertical="center" wrapText="1"/>
    </xf>
    <xf numFmtId="2" fontId="20" fillId="0" borderId="0" xfId="69" applyNumberFormat="1" applyFont="1"/>
    <xf numFmtId="0" fontId="32" fillId="4" borderId="12" xfId="69" applyFont="1" applyFill="1" applyBorder="1" applyAlignment="1">
      <alignment vertical="center" wrapText="1"/>
    </xf>
    <xf numFmtId="171" fontId="20" fillId="0" borderId="0" xfId="69" applyNumberFormat="1" applyFont="1"/>
    <xf numFmtId="0" fontId="82" fillId="3" borderId="12" xfId="69" applyFont="1" applyFill="1" applyBorder="1" applyAlignment="1">
      <alignment vertical="center" wrapText="1"/>
    </xf>
    <xf numFmtId="2" fontId="82" fillId="3" borderId="12" xfId="69" applyNumberFormat="1" applyFont="1" applyFill="1" applyBorder="1" applyAlignment="1">
      <alignment vertical="center" wrapText="1"/>
    </xf>
    <xf numFmtId="4" fontId="82" fillId="3" borderId="12" xfId="69" applyNumberFormat="1" applyFont="1" applyFill="1" applyBorder="1" applyAlignment="1">
      <alignment horizontal="right" vertical="center" wrapText="1"/>
    </xf>
    <xf numFmtId="4" fontId="78" fillId="3" borderId="12" xfId="69" applyNumberFormat="1" applyFont="1" applyFill="1" applyBorder="1" applyAlignment="1">
      <alignment horizontal="right" vertical="center" wrapText="1"/>
    </xf>
    <xf numFmtId="0" fontId="82" fillId="3" borderId="12" xfId="69" quotePrefix="1" applyFont="1" applyFill="1" applyBorder="1" applyAlignment="1">
      <alignment horizontal="center" vertical="center" wrapText="1"/>
    </xf>
    <xf numFmtId="172" fontId="82" fillId="3" borderId="12" xfId="69" applyNumberFormat="1" applyFont="1" applyFill="1" applyBorder="1" applyAlignment="1">
      <alignment horizontal="right" vertical="center" wrapText="1"/>
    </xf>
    <xf numFmtId="172" fontId="78" fillId="3" borderId="12" xfId="69" applyNumberFormat="1" applyFont="1" applyFill="1" applyBorder="1" applyAlignment="1">
      <alignment horizontal="right" vertical="center" wrapText="1"/>
    </xf>
    <xf numFmtId="173" fontId="29" fillId="3" borderId="12" xfId="70" applyNumberFormat="1" applyFont="1" applyFill="1" applyBorder="1" applyAlignment="1" applyProtection="1">
      <alignment vertical="center"/>
    </xf>
    <xf numFmtId="174" fontId="82" fillId="3" borderId="12" xfId="69" applyNumberFormat="1" applyFont="1" applyFill="1" applyBorder="1" applyAlignment="1">
      <alignment horizontal="right" vertical="center" wrapText="1"/>
    </xf>
    <xf numFmtId="175" fontId="78" fillId="3" borderId="12" xfId="69" applyNumberFormat="1" applyFont="1" applyFill="1" applyBorder="1" applyAlignment="1">
      <alignment horizontal="right" vertical="center" wrapText="1"/>
    </xf>
    <xf numFmtId="174" fontId="29" fillId="3" borderId="12" xfId="69" applyNumberFormat="1" applyFont="1" applyFill="1" applyBorder="1" applyAlignment="1">
      <alignment horizontal="right" vertical="center" wrapText="1"/>
    </xf>
    <xf numFmtId="3" fontId="82" fillId="3" borderId="12" xfId="69" applyNumberFormat="1" applyFont="1" applyFill="1" applyBorder="1" applyAlignment="1">
      <alignment horizontal="right" vertical="center" wrapText="1"/>
    </xf>
    <xf numFmtId="0" fontId="82" fillId="3" borderId="12" xfId="69" quotePrefix="1" applyFont="1" applyFill="1" applyBorder="1" applyAlignment="1">
      <alignment horizontal="left" vertical="center" wrapText="1"/>
    </xf>
    <xf numFmtId="3" fontId="78" fillId="3" borderId="12" xfId="69" applyNumberFormat="1" applyFont="1" applyFill="1" applyBorder="1" applyAlignment="1">
      <alignment horizontal="right" vertical="center" wrapText="1"/>
    </xf>
    <xf numFmtId="10" fontId="20" fillId="0" borderId="0" xfId="71" applyNumberFormat="1" applyFont="1"/>
    <xf numFmtId="4" fontId="82" fillId="3" borderId="14" xfId="69" applyNumberFormat="1" applyFont="1" applyFill="1" applyBorder="1" applyAlignment="1">
      <alignment horizontal="right" vertical="center" wrapText="1"/>
    </xf>
    <xf numFmtId="4" fontId="78" fillId="3" borderId="14" xfId="69" applyNumberFormat="1" applyFont="1" applyFill="1" applyBorder="1" applyAlignment="1">
      <alignment horizontal="right" vertical="center" wrapText="1"/>
    </xf>
    <xf numFmtId="3" fontId="82" fillId="3" borderId="14" xfId="69" applyNumberFormat="1" applyFont="1" applyFill="1" applyBorder="1" applyAlignment="1">
      <alignment horizontal="right" vertical="center" wrapText="1"/>
    </xf>
    <xf numFmtId="4" fontId="29" fillId="3" borderId="12" xfId="70" applyNumberFormat="1" applyFont="1" applyFill="1" applyBorder="1" applyAlignment="1" applyProtection="1">
      <alignment vertical="center"/>
    </xf>
    <xf numFmtId="0" fontId="20" fillId="0" borderId="0" xfId="69" quotePrefix="1" applyFont="1" applyAlignment="1">
      <alignment vertical="center" wrapText="1"/>
    </xf>
    <xf numFmtId="0" fontId="20" fillId="0" borderId="0" xfId="69" applyFont="1" applyAlignment="1">
      <alignment vertical="center" wrapText="1"/>
    </xf>
    <xf numFmtId="4" fontId="20" fillId="0" borderId="0" xfId="69" applyNumberFormat="1" applyFont="1"/>
    <xf numFmtId="0" fontId="32" fillId="4" borderId="12" xfId="69" quotePrefix="1" applyFont="1" applyFill="1" applyBorder="1" applyAlignment="1">
      <alignment horizontal="left" vertical="center" wrapText="1"/>
    </xf>
    <xf numFmtId="4" fontId="29" fillId="3" borderId="12" xfId="69" applyNumberFormat="1" applyFont="1" applyFill="1" applyBorder="1" applyAlignment="1">
      <alignment horizontal="right" vertical="center" wrapText="1"/>
    </xf>
    <xf numFmtId="0" fontId="29" fillId="3" borderId="12" xfId="69" quotePrefix="1" applyFont="1" applyFill="1" applyBorder="1" applyAlignment="1">
      <alignment horizontal="center" vertical="center" wrapText="1"/>
    </xf>
    <xf numFmtId="176" fontId="29" fillId="3" borderId="12" xfId="69" applyNumberFormat="1" applyFont="1" applyFill="1" applyBorder="1" applyAlignment="1">
      <alignment horizontal="right" vertical="center" wrapText="1"/>
    </xf>
    <xf numFmtId="176" fontId="29" fillId="3" borderId="12" xfId="70" applyNumberFormat="1" applyFont="1" applyFill="1" applyBorder="1" applyAlignment="1" applyProtection="1">
      <alignment horizontal="right" vertical="center"/>
    </xf>
    <xf numFmtId="3" fontId="29" fillId="3" borderId="12" xfId="69" applyNumberFormat="1" applyFont="1" applyFill="1" applyBorder="1" applyAlignment="1">
      <alignment horizontal="right" vertical="center" wrapText="1"/>
    </xf>
    <xf numFmtId="165" fontId="29" fillId="3" borderId="12" xfId="70" applyNumberFormat="1" applyFont="1" applyFill="1" applyBorder="1" applyAlignment="1" applyProtection="1">
      <alignment horizontal="center" vertical="center"/>
    </xf>
    <xf numFmtId="0" fontId="38" fillId="3" borderId="18" xfId="69" applyFont="1" applyFill="1" applyBorder="1" applyAlignment="1">
      <alignment horizontal="left" vertical="top" wrapText="1"/>
    </xf>
    <xf numFmtId="0" fontId="40" fillId="0" borderId="0" xfId="69" quotePrefix="1" applyFont="1" applyAlignment="1">
      <alignment horizontal="left" vertical="top" wrapText="1"/>
    </xf>
    <xf numFmtId="0" fontId="40" fillId="0" borderId="0" xfId="69" applyFont="1" applyAlignment="1">
      <alignment horizontal="left" vertical="top" wrapText="1"/>
    </xf>
    <xf numFmtId="3" fontId="20" fillId="0" borderId="0" xfId="69" applyNumberFormat="1" applyFont="1"/>
    <xf numFmtId="0" fontId="29" fillId="0" borderId="0" xfId="69" applyFont="1" applyAlignment="1">
      <alignment horizontal="left" vertical="top" wrapText="1"/>
    </xf>
    <xf numFmtId="0" fontId="27" fillId="0" borderId="0" xfId="69" applyFont="1" applyAlignment="1">
      <alignment horizontal="center"/>
    </xf>
    <xf numFmtId="0" fontId="32" fillId="4" borderId="0" xfId="69" quotePrefix="1" applyFont="1" applyFill="1" applyAlignment="1">
      <alignment horizontal="left" vertical="center" wrapText="1"/>
    </xf>
    <xf numFmtId="0" fontId="32" fillId="4" borderId="0" xfId="69" applyFont="1" applyFill="1" applyAlignment="1">
      <alignment horizontal="center" vertical="center" wrapText="1"/>
    </xf>
    <xf numFmtId="0" fontId="29" fillId="3" borderId="13" xfId="69" applyFont="1" applyFill="1" applyBorder="1" applyAlignment="1">
      <alignment vertical="center" wrapText="1"/>
    </xf>
    <xf numFmtId="0" fontId="29" fillId="3" borderId="13" xfId="69" applyFont="1" applyFill="1" applyBorder="1" applyAlignment="1">
      <alignment horizontal="center" vertical="center" wrapText="1"/>
    </xf>
    <xf numFmtId="3" fontId="29" fillId="3" borderId="13" xfId="69" applyNumberFormat="1" applyFont="1" applyFill="1" applyBorder="1" applyAlignment="1">
      <alignment horizontal="right" vertical="center" wrapText="1"/>
    </xf>
    <xf numFmtId="168" fontId="52" fillId="0" borderId="0" xfId="69" applyNumberFormat="1" applyFont="1"/>
    <xf numFmtId="10" fontId="29" fillId="3" borderId="12" xfId="71" applyNumberFormat="1" applyFont="1" applyFill="1" applyBorder="1" applyAlignment="1">
      <alignment horizontal="right" vertical="center" wrapText="1"/>
    </xf>
    <xf numFmtId="10" fontId="29" fillId="3" borderId="13" xfId="15" applyNumberFormat="1" applyFont="1" applyFill="1" applyBorder="1" applyAlignment="1">
      <alignment horizontal="right" vertical="center" wrapText="1"/>
    </xf>
    <xf numFmtId="0" fontId="32" fillId="4" borderId="22" xfId="69" applyFont="1" applyFill="1" applyBorder="1" applyAlignment="1">
      <alignment horizontal="left" vertical="center" wrapText="1"/>
    </xf>
    <xf numFmtId="0" fontId="32" fillId="4" borderId="22" xfId="69" applyFont="1" applyFill="1" applyBorder="1" applyAlignment="1">
      <alignment horizontal="center" vertical="center" wrapText="1"/>
    </xf>
    <xf numFmtId="0" fontId="38" fillId="0" borderId="0" xfId="69" quotePrefix="1" applyFont="1" applyAlignment="1">
      <alignment horizontal="left" vertical="top" wrapText="1"/>
    </xf>
    <xf numFmtId="0" fontId="38" fillId="0" borderId="0" xfId="69" applyFont="1" applyAlignment="1">
      <alignment horizontal="left" vertical="top"/>
    </xf>
    <xf numFmtId="9" fontId="20" fillId="0" borderId="0" xfId="69" applyNumberFormat="1" applyFont="1"/>
    <xf numFmtId="9" fontId="20" fillId="0" borderId="0" xfId="71" applyFont="1"/>
    <xf numFmtId="10" fontId="29" fillId="3" borderId="12" xfId="15" applyNumberFormat="1" applyFont="1" applyFill="1" applyBorder="1" applyAlignment="1">
      <alignment horizontal="right" vertical="center" wrapText="1"/>
    </xf>
    <xf numFmtId="168" fontId="26" fillId="0" borderId="0" xfId="69" applyNumberFormat="1" applyFont="1"/>
    <xf numFmtId="0" fontId="85" fillId="0" borderId="0" xfId="69" applyFont="1"/>
    <xf numFmtId="0" fontId="38" fillId="0" borderId="0" xfId="69" applyFont="1" applyAlignment="1">
      <alignment horizontal="left" vertical="top" wrapText="1"/>
    </xf>
    <xf numFmtId="3" fontId="29" fillId="3" borderId="14" xfId="69" applyNumberFormat="1" applyFont="1" applyFill="1" applyBorder="1" applyAlignment="1">
      <alignment horizontal="right" vertical="center" wrapText="1"/>
    </xf>
    <xf numFmtId="0" fontId="29" fillId="3" borderId="18" xfId="69" applyFont="1" applyFill="1" applyBorder="1" applyAlignment="1">
      <alignment vertical="center" wrapText="1"/>
    </xf>
    <xf numFmtId="0" fontId="29" fillId="3" borderId="18" xfId="69" applyFont="1" applyFill="1" applyBorder="1" applyAlignment="1">
      <alignment horizontal="center" vertical="center" wrapText="1"/>
    </xf>
    <xf numFmtId="3" fontId="29" fillId="3" borderId="18" xfId="69" applyNumberFormat="1" applyFont="1" applyFill="1" applyBorder="1" applyAlignment="1">
      <alignment horizontal="right" vertical="center" wrapText="1"/>
    </xf>
    <xf numFmtId="3" fontId="78" fillId="3" borderId="18" xfId="69" applyNumberFormat="1" applyFont="1" applyFill="1" applyBorder="1" applyAlignment="1">
      <alignment horizontal="right" vertical="center" wrapText="1"/>
    </xf>
    <xf numFmtId="3" fontId="29" fillId="3" borderId="20" xfId="69" applyNumberFormat="1" applyFont="1" applyFill="1" applyBorder="1" applyAlignment="1">
      <alignment horizontal="right" vertical="center" wrapText="1"/>
    </xf>
    <xf numFmtId="10" fontId="29" fillId="3" borderId="20" xfId="15" applyNumberFormat="1" applyFont="1" applyFill="1" applyBorder="1" applyAlignment="1">
      <alignment horizontal="right" vertical="center"/>
    </xf>
    <xf numFmtId="0" fontId="80" fillId="0" borderId="0" xfId="73" applyFont="1" applyAlignment="1">
      <alignment vertical="center" wrapText="1"/>
    </xf>
    <xf numFmtId="0" fontId="80" fillId="0" borderId="0" xfId="73" applyFont="1" applyAlignment="1">
      <alignment horizontal="center" vertical="center" wrapText="1"/>
    </xf>
    <xf numFmtId="3" fontId="80" fillId="0" borderId="0" xfId="73" applyNumberFormat="1" applyFont="1" applyAlignment="1">
      <alignment horizontal="center" vertical="center" wrapText="1"/>
    </xf>
    <xf numFmtId="10" fontId="80" fillId="5" borderId="0" xfId="0" applyNumberFormat="1" applyFont="1" applyFill="1" applyAlignment="1">
      <alignment horizontal="center" vertical="center" wrapText="1"/>
    </xf>
    <xf numFmtId="0" fontId="86" fillId="0" borderId="0" xfId="73" applyFont="1" applyAlignment="1">
      <alignment horizontal="left" vertical="center"/>
    </xf>
    <xf numFmtId="0" fontId="8" fillId="0" borderId="0" xfId="73"/>
    <xf numFmtId="0" fontId="28" fillId="4" borderId="78" xfId="0" applyFont="1" applyFill="1" applyBorder="1" applyAlignment="1">
      <alignment horizontal="center" vertical="center" wrapText="1"/>
    </xf>
    <xf numFmtId="0" fontId="29" fillId="3" borderId="79" xfId="0" applyFont="1" applyFill="1" applyBorder="1" applyAlignment="1">
      <alignment vertical="center" wrapText="1"/>
    </xf>
    <xf numFmtId="9" fontId="29" fillId="3" borderId="79" xfId="0" applyNumberFormat="1" applyFont="1" applyFill="1" applyBorder="1" applyAlignment="1">
      <alignment horizontal="center" vertical="center" wrapText="1"/>
    </xf>
    <xf numFmtId="0" fontId="20" fillId="5" borderId="0" xfId="0" applyFont="1" applyFill="1"/>
    <xf numFmtId="0" fontId="29" fillId="3" borderId="79" xfId="0" quotePrefix="1" applyFont="1" applyFill="1" applyBorder="1" applyAlignment="1">
      <alignment horizontal="left" vertical="center" wrapText="1"/>
    </xf>
    <xf numFmtId="0" fontId="27" fillId="5" borderId="0" xfId="0" applyFont="1" applyFill="1"/>
    <xf numFmtId="0" fontId="29" fillId="3" borderId="79" xfId="0" applyFont="1" applyFill="1" applyBorder="1" applyAlignment="1">
      <alignment horizontal="center" vertical="center" wrapText="1"/>
    </xf>
    <xf numFmtId="0" fontId="29" fillId="3" borderId="12" xfId="0" applyFont="1" applyFill="1" applyBorder="1" applyAlignment="1">
      <alignment vertical="center" wrapText="1"/>
    </xf>
    <xf numFmtId="3" fontId="29" fillId="3" borderId="12" xfId="0" applyNumberFormat="1" applyFont="1" applyFill="1" applyBorder="1" applyAlignment="1">
      <alignment horizontal="center" vertical="center"/>
    </xf>
    <xf numFmtId="0" fontId="24" fillId="0" borderId="0" xfId="0" quotePrefix="1" applyFont="1" applyAlignment="1">
      <alignment horizontal="left"/>
    </xf>
    <xf numFmtId="0" fontId="32" fillId="4" borderId="22" xfId="79" applyFont="1" applyFill="1" applyBorder="1" applyAlignment="1">
      <alignment vertical="center" wrapText="1"/>
    </xf>
    <xf numFmtId="0" fontId="32" fillId="4" borderId="19" xfId="79" applyFont="1" applyFill="1" applyBorder="1" applyAlignment="1">
      <alignment horizontal="center" vertical="center" wrapText="1"/>
    </xf>
    <xf numFmtId="9" fontId="89" fillId="0" borderId="0" xfId="0" applyNumberFormat="1" applyFont="1" applyAlignment="1">
      <alignment horizontal="center" vertical="center"/>
    </xf>
    <xf numFmtId="0" fontId="20" fillId="0" borderId="0" xfId="81" applyFont="1"/>
    <xf numFmtId="0" fontId="91" fillId="0" borderId="0" xfId="81" applyFont="1"/>
    <xf numFmtId="0" fontId="23" fillId="0" borderId="0" xfId="81" applyFont="1"/>
    <xf numFmtId="0" fontId="32" fillId="4" borderId="23" xfId="81" applyFont="1" applyFill="1" applyBorder="1" applyAlignment="1">
      <alignment horizontal="center" vertical="center" wrapText="1"/>
    </xf>
    <xf numFmtId="3" fontId="29" fillId="3" borderId="13" xfId="81" applyNumberFormat="1" applyFont="1" applyFill="1" applyBorder="1" applyAlignment="1" applyProtection="1">
      <alignment horizontal="center" vertical="center"/>
      <protection locked="0"/>
    </xf>
    <xf numFmtId="3" fontId="29" fillId="3" borderId="13" xfId="81" applyNumberFormat="1" applyFont="1" applyFill="1" applyBorder="1" applyAlignment="1">
      <alignment horizontal="center" vertical="center"/>
    </xf>
    <xf numFmtId="9" fontId="29" fillId="3" borderId="12" xfId="82" applyFont="1" applyFill="1" applyBorder="1" applyAlignment="1">
      <alignment horizontal="center" vertical="center"/>
    </xf>
    <xf numFmtId="9" fontId="29" fillId="3" borderId="12" xfId="81" applyNumberFormat="1" applyFont="1" applyFill="1" applyBorder="1" applyAlignment="1">
      <alignment horizontal="center" vertical="center"/>
    </xf>
    <xf numFmtId="4" fontId="29" fillId="0" borderId="0" xfId="1" applyNumberFormat="1" applyFont="1" applyAlignment="1">
      <alignment horizontal="left" vertical="center"/>
    </xf>
    <xf numFmtId="3" fontId="32" fillId="4" borderId="1" xfId="1" applyNumberFormat="1" applyFont="1" applyFill="1" applyBorder="1" applyAlignment="1">
      <alignment horizontal="center" vertical="center"/>
    </xf>
    <xf numFmtId="3" fontId="34" fillId="0" borderId="0" xfId="1" quotePrefix="1" applyNumberFormat="1" applyFont="1" applyAlignment="1">
      <alignment horizontal="center" vertical="center" wrapText="1"/>
    </xf>
    <xf numFmtId="0" fontId="92" fillId="0" borderId="0" xfId="77" quotePrefix="1" applyFont="1" applyAlignment="1">
      <alignment horizontal="left" vertical="top" wrapText="1"/>
    </xf>
    <xf numFmtId="0" fontId="27" fillId="0" borderId="0" xfId="0" applyFont="1" applyAlignment="1">
      <alignment vertical="center"/>
    </xf>
    <xf numFmtId="0" fontId="59" fillId="0" borderId="0" xfId="0" applyFont="1" applyAlignment="1">
      <alignment vertical="center"/>
    </xf>
    <xf numFmtId="177" fontId="29" fillId="3" borderId="13" xfId="1" applyNumberFormat="1" applyFont="1" applyFill="1" applyBorder="1" applyAlignment="1">
      <alignment horizontal="center" vertical="center"/>
    </xf>
    <xf numFmtId="177" fontId="29" fillId="3" borderId="12" xfId="1" applyNumberFormat="1" applyFont="1" applyFill="1" applyBorder="1" applyAlignment="1">
      <alignment horizontal="center" vertical="center"/>
    </xf>
    <xf numFmtId="0" fontId="32" fillId="4" borderId="32" xfId="0" applyFont="1" applyFill="1" applyBorder="1" applyAlignment="1">
      <alignment horizontal="center" vertical="center"/>
    </xf>
    <xf numFmtId="164" fontId="29" fillId="3" borderId="12" xfId="1" applyNumberFormat="1" applyFont="1" applyFill="1" applyBorder="1" applyAlignment="1">
      <alignment horizontal="center" vertical="center"/>
    </xf>
    <xf numFmtId="0" fontId="32" fillId="4" borderId="21" xfId="0" applyFont="1" applyFill="1" applyBorder="1" applyAlignment="1">
      <alignment horizontal="left" vertical="center"/>
    </xf>
    <xf numFmtId="3" fontId="40" fillId="3" borderId="14" xfId="1" applyNumberFormat="1" applyFont="1" applyFill="1" applyBorder="1" applyAlignment="1">
      <alignment horizontal="left" vertical="center"/>
    </xf>
    <xf numFmtId="0" fontId="94" fillId="0" borderId="0" xfId="0" applyFont="1" applyAlignment="1">
      <alignment horizontal="left" vertical="center" readingOrder="1"/>
    </xf>
    <xf numFmtId="0" fontId="97" fillId="0" borderId="0" xfId="0" applyFont="1"/>
    <xf numFmtId="0" fontId="98" fillId="0" borderId="0" xfId="0" applyFont="1"/>
    <xf numFmtId="0" fontId="98" fillId="0" borderId="0" xfId="0" applyFont="1" applyAlignment="1">
      <alignment wrapText="1"/>
    </xf>
    <xf numFmtId="0" fontId="99" fillId="0" borderId="0" xfId="0" applyFont="1"/>
    <xf numFmtId="0" fontId="32" fillId="4" borderId="0" xfId="0" applyFont="1" applyFill="1"/>
    <xf numFmtId="0" fontId="98" fillId="0" borderId="0" xfId="0" quotePrefix="1" applyFont="1" applyAlignment="1">
      <alignment horizontal="left"/>
    </xf>
    <xf numFmtId="0" fontId="101" fillId="0" borderId="0" xfId="0" applyFont="1"/>
    <xf numFmtId="0" fontId="69" fillId="0" borderId="0" xfId="0" quotePrefix="1" applyFont="1" applyAlignment="1">
      <alignment horizontal="left" wrapText="1"/>
    </xf>
    <xf numFmtId="0" fontId="102" fillId="0" borderId="0" xfId="0" applyFont="1"/>
    <xf numFmtId="0" fontId="103" fillId="0" borderId="0" xfId="83" applyFont="1"/>
    <xf numFmtId="0" fontId="104" fillId="0" borderId="0" xfId="0" quotePrefix="1" applyFont="1" applyAlignment="1">
      <alignment horizontal="left" vertical="center" wrapText="1"/>
    </xf>
    <xf numFmtId="0" fontId="104" fillId="0" borderId="0" xfId="0" quotePrefix="1" applyFont="1" applyAlignment="1">
      <alignment horizontal="left" wrapText="1"/>
    </xf>
    <xf numFmtId="0" fontId="90" fillId="0" borderId="0" xfId="0" applyFont="1" applyAlignment="1">
      <alignment vertical="center" wrapText="1"/>
    </xf>
    <xf numFmtId="0" fontId="104" fillId="0" borderId="0" xfId="0" applyFont="1" applyAlignment="1">
      <alignment vertical="center" wrapText="1"/>
    </xf>
    <xf numFmtId="0" fontId="104" fillId="0" borderId="0" xfId="0" applyFont="1" applyAlignment="1">
      <alignment wrapText="1"/>
    </xf>
    <xf numFmtId="9" fontId="29" fillId="3" borderId="13" xfId="2" applyFont="1" applyFill="1" applyBorder="1" applyAlignment="1">
      <alignment horizontal="center" vertical="center"/>
    </xf>
    <xf numFmtId="49" fontId="29" fillId="3" borderId="13" xfId="1" applyNumberFormat="1" applyFont="1" applyFill="1" applyBorder="1" applyAlignment="1">
      <alignment horizontal="left" vertical="center" wrapText="1"/>
    </xf>
    <xf numFmtId="49" fontId="29" fillId="3" borderId="0" xfId="1" applyNumberFormat="1" applyFont="1" applyFill="1" applyAlignment="1">
      <alignment horizontal="left" vertical="center"/>
    </xf>
    <xf numFmtId="0" fontId="32" fillId="4" borderId="0" xfId="0" quotePrefix="1" applyFont="1" applyFill="1" applyAlignment="1">
      <alignment horizontal="center" wrapText="1"/>
    </xf>
    <xf numFmtId="3" fontId="35" fillId="3" borderId="12" xfId="1" applyNumberFormat="1" applyFont="1" applyFill="1" applyBorder="1" applyAlignment="1">
      <alignment horizontal="left" vertical="center"/>
    </xf>
    <xf numFmtId="4" fontId="29" fillId="3" borderId="12" xfId="1" applyNumberFormat="1" applyFont="1" applyFill="1" applyBorder="1" applyAlignment="1">
      <alignment horizontal="center" vertical="center"/>
    </xf>
    <xf numFmtId="3" fontId="32" fillId="4" borderId="0" xfId="1" quotePrefix="1" applyNumberFormat="1" applyFont="1" applyFill="1" applyAlignment="1">
      <alignment horizontal="center" vertical="center" wrapText="1"/>
    </xf>
    <xf numFmtId="43" fontId="33" fillId="4" borderId="47" xfId="3" applyFont="1" applyFill="1" applyBorder="1" applyAlignment="1">
      <alignment horizontal="center" vertical="center" wrapText="1"/>
    </xf>
    <xf numFmtId="43" fontId="32" fillId="4" borderId="47" xfId="3" applyFont="1" applyFill="1" applyBorder="1" applyAlignment="1">
      <alignment horizontal="center" vertical="center" wrapText="1"/>
    </xf>
    <xf numFmtId="43" fontId="33" fillId="4" borderId="56" xfId="3" applyFont="1" applyFill="1" applyBorder="1" applyAlignment="1">
      <alignment horizontal="center" vertical="center" wrapText="1"/>
    </xf>
    <xf numFmtId="43" fontId="33" fillId="4" borderId="58" xfId="3" applyFont="1" applyFill="1" applyBorder="1" applyAlignment="1">
      <alignment horizontal="center" vertical="center" wrapText="1"/>
    </xf>
    <xf numFmtId="0" fontId="27" fillId="0" borderId="0" xfId="0" applyFont="1"/>
    <xf numFmtId="0" fontId="29" fillId="3" borderId="89" xfId="0" applyFont="1" applyFill="1" applyBorder="1" applyAlignment="1">
      <alignment horizontal="center" vertical="center" wrapText="1"/>
    </xf>
    <xf numFmtId="0" fontId="29" fillId="3" borderId="90" xfId="0" applyFont="1" applyFill="1" applyBorder="1" applyAlignment="1">
      <alignment horizontal="center" vertical="center" wrapText="1"/>
    </xf>
    <xf numFmtId="0" fontId="29" fillId="3" borderId="91" xfId="0" applyFont="1" applyFill="1" applyBorder="1" applyAlignment="1">
      <alignment horizontal="center" vertical="center" wrapText="1"/>
    </xf>
    <xf numFmtId="0" fontId="35" fillId="0" borderId="0" xfId="93" applyFont="1"/>
    <xf numFmtId="3" fontId="32" fillId="0" borderId="0" xfId="1" quotePrefix="1" applyNumberFormat="1" applyFont="1" applyAlignment="1">
      <alignment vertical="center" wrapText="1"/>
    </xf>
    <xf numFmtId="49" fontId="32" fillId="0" borderId="0" xfId="1" quotePrefix="1" applyNumberFormat="1" applyFont="1" applyAlignment="1">
      <alignment vertical="center" wrapText="1"/>
    </xf>
    <xf numFmtId="0" fontId="29" fillId="3" borderId="12" xfId="0" quotePrefix="1" applyFont="1" applyFill="1" applyBorder="1" applyAlignment="1">
      <alignment horizontal="center" vertical="center" wrapText="1"/>
    </xf>
    <xf numFmtId="0" fontId="29" fillId="3" borderId="43" xfId="0" quotePrefix="1" applyFont="1" applyFill="1" applyBorder="1" applyAlignment="1">
      <alignment horizontal="center" vertical="center" wrapText="1"/>
    </xf>
    <xf numFmtId="9" fontId="29" fillId="3" borderId="12" xfId="2" applyFont="1" applyFill="1" applyBorder="1" applyAlignment="1">
      <alignment horizontal="center" vertical="center"/>
    </xf>
    <xf numFmtId="164" fontId="29" fillId="3" borderId="27" xfId="2" applyNumberFormat="1" applyFont="1" applyFill="1" applyBorder="1" applyAlignment="1">
      <alignment horizontal="center" vertical="center" wrapText="1"/>
    </xf>
    <xf numFmtId="10" fontId="29" fillId="3" borderId="27" xfId="2" applyNumberFormat="1" applyFont="1" applyFill="1" applyBorder="1" applyAlignment="1">
      <alignment horizontal="center" vertical="center" wrapText="1"/>
    </xf>
    <xf numFmtId="9" fontId="29" fillId="3" borderId="27" xfId="2" applyFont="1" applyFill="1" applyBorder="1" applyAlignment="1">
      <alignment horizontal="center" vertical="center" wrapText="1"/>
    </xf>
    <xf numFmtId="3" fontId="22" fillId="0" borderId="0" xfId="0" applyNumberFormat="1" applyFont="1" applyAlignment="1">
      <alignment horizontal="center" vertical="center" wrapText="1"/>
    </xf>
    <xf numFmtId="3" fontId="40" fillId="3" borderId="14" xfId="1" applyNumberFormat="1" applyFont="1" applyFill="1" applyBorder="1" applyAlignment="1">
      <alignment horizontal="left" vertical="center" wrapText="1"/>
    </xf>
    <xf numFmtId="10" fontId="29" fillId="3" borderId="40" xfId="0" quotePrefix="1" applyNumberFormat="1" applyFont="1" applyFill="1" applyBorder="1" applyAlignment="1">
      <alignment horizontal="center" vertical="center" wrapText="1"/>
    </xf>
    <xf numFmtId="9" fontId="29" fillId="3" borderId="40" xfId="0" quotePrefix="1" applyNumberFormat="1" applyFont="1" applyFill="1" applyBorder="1" applyAlignment="1">
      <alignment horizontal="center" vertical="center" wrapText="1"/>
    </xf>
    <xf numFmtId="0" fontId="29" fillId="5" borderId="40" xfId="0" quotePrefix="1" applyFont="1" applyFill="1" applyBorder="1" applyAlignment="1">
      <alignment horizontal="center" vertical="center" wrapText="1"/>
    </xf>
    <xf numFmtId="9" fontId="29" fillId="5" borderId="40" xfId="0" applyNumberFormat="1" applyFont="1" applyFill="1" applyBorder="1" applyAlignment="1">
      <alignment horizontal="center" vertical="center" wrapText="1"/>
    </xf>
    <xf numFmtId="164" fontId="29" fillId="5" borderId="12" xfId="0" quotePrefix="1" applyNumberFormat="1" applyFont="1" applyFill="1" applyBorder="1" applyAlignment="1">
      <alignment horizontal="center" vertical="center" wrapText="1"/>
    </xf>
    <xf numFmtId="0" fontId="29" fillId="5" borderId="12" xfId="0" applyFont="1" applyFill="1" applyBorder="1" applyAlignment="1">
      <alignment horizontal="center" vertical="center" wrapText="1"/>
    </xf>
    <xf numFmtId="164" fontId="29" fillId="5" borderId="43" xfId="0" quotePrefix="1" applyNumberFormat="1" applyFont="1" applyFill="1" applyBorder="1" applyAlignment="1">
      <alignment horizontal="center" vertical="center" wrapText="1"/>
    </xf>
    <xf numFmtId="0" fontId="29" fillId="5" borderId="43" xfId="0" applyFont="1" applyFill="1" applyBorder="1" applyAlignment="1">
      <alignment horizontal="center" vertical="center" wrapText="1"/>
    </xf>
    <xf numFmtId="0" fontId="29" fillId="3" borderId="0" xfId="0" applyFont="1" applyFill="1" applyAlignment="1">
      <alignment horizontal="left" vertical="center" wrapText="1"/>
    </xf>
    <xf numFmtId="3" fontId="29" fillId="3" borderId="0" xfId="0" applyNumberFormat="1" applyFont="1" applyFill="1" applyAlignment="1">
      <alignment horizontal="center" vertical="center" wrapText="1"/>
    </xf>
    <xf numFmtId="0" fontId="29" fillId="7" borderId="12" xfId="0" applyFont="1" applyFill="1" applyBorder="1" applyAlignment="1">
      <alignment horizontal="left" vertical="center" wrapText="1"/>
    </xf>
    <xf numFmtId="0" fontId="30" fillId="0" borderId="0" xfId="0" applyFont="1" applyAlignment="1">
      <alignment horizontal="left" vertical="center" wrapText="1"/>
    </xf>
    <xf numFmtId="0" fontId="29" fillId="0" borderId="0" xfId="0" applyFont="1" applyAlignment="1">
      <alignment horizontal="left"/>
    </xf>
    <xf numFmtId="0" fontId="51" fillId="0" borderId="0" xfId="0" applyFont="1" applyAlignment="1">
      <alignment horizontal="left" vertical="center" wrapText="1"/>
    </xf>
    <xf numFmtId="0" fontId="33" fillId="4" borderId="31" xfId="81" applyFont="1" applyFill="1" applyBorder="1"/>
    <xf numFmtId="0" fontId="29" fillId="3" borderId="13" xfId="81" applyFont="1" applyFill="1" applyBorder="1" applyAlignment="1">
      <alignment horizontal="left" vertical="center" wrapText="1"/>
    </xf>
    <xf numFmtId="0" fontId="29" fillId="3" borderId="12" xfId="81" applyFont="1" applyFill="1" applyBorder="1" applyAlignment="1">
      <alignment horizontal="left" vertical="center" wrapText="1"/>
    </xf>
    <xf numFmtId="0" fontId="25" fillId="0" borderId="0" xfId="81" applyFont="1"/>
    <xf numFmtId="0" fontId="29" fillId="3" borderId="13" xfId="81" quotePrefix="1" applyFont="1" applyFill="1" applyBorder="1" applyAlignment="1">
      <alignment horizontal="left" vertical="center" wrapText="1"/>
    </xf>
    <xf numFmtId="0" fontId="29" fillId="3" borderId="12" xfId="81" quotePrefix="1" applyFont="1" applyFill="1" applyBorder="1" applyAlignment="1">
      <alignment horizontal="left" vertical="center" wrapText="1"/>
    </xf>
    <xf numFmtId="0" fontId="29" fillId="3" borderId="7" xfId="76" applyFont="1" applyFill="1" applyBorder="1" applyAlignment="1">
      <alignment horizontal="left" vertical="center" wrapText="1"/>
    </xf>
    <xf numFmtId="0" fontId="29" fillId="3" borderId="95" xfId="76" applyFont="1" applyFill="1" applyBorder="1" applyAlignment="1">
      <alignment horizontal="center" vertical="center"/>
    </xf>
    <xf numFmtId="0" fontId="29" fillId="3" borderId="12" xfId="76" applyFont="1" applyFill="1" applyBorder="1" applyAlignment="1">
      <alignment horizontal="center" vertical="center"/>
    </xf>
    <xf numFmtId="9" fontId="29" fillId="3" borderId="95" xfId="2" applyFont="1" applyFill="1" applyBorder="1" applyAlignment="1">
      <alignment horizontal="center" vertical="center"/>
    </xf>
    <xf numFmtId="0" fontId="29" fillId="3" borderId="7" xfId="80" applyFont="1" applyFill="1" applyBorder="1" applyAlignment="1">
      <alignment horizontal="left" vertical="center" wrapText="1"/>
    </xf>
    <xf numFmtId="3" fontId="29" fillId="3" borderId="2" xfId="0" applyNumberFormat="1" applyFont="1" applyFill="1" applyBorder="1" applyAlignment="1" applyProtection="1">
      <alignment horizontal="center" vertical="center"/>
      <protection locked="0"/>
    </xf>
    <xf numFmtId="3" fontId="29" fillId="3" borderId="7" xfId="0" applyNumberFormat="1" applyFont="1" applyFill="1" applyBorder="1" applyAlignment="1" applyProtection="1">
      <alignment horizontal="center" vertical="center"/>
      <protection locked="0"/>
    </xf>
    <xf numFmtId="0" fontId="29" fillId="3" borderId="7" xfId="0" applyFont="1" applyFill="1" applyBorder="1" applyAlignment="1">
      <alignment vertical="center" wrapText="1"/>
    </xf>
    <xf numFmtId="9" fontId="29" fillId="3" borderId="7" xfId="24" applyFont="1" applyFill="1" applyBorder="1" applyAlignment="1" applyProtection="1">
      <alignment horizontal="center" vertical="center"/>
      <protection locked="0"/>
    </xf>
    <xf numFmtId="9" fontId="29" fillId="3" borderId="7" xfId="2" applyFont="1" applyFill="1" applyBorder="1" applyAlignment="1" applyProtection="1">
      <alignment horizontal="center" vertical="center"/>
      <protection locked="0"/>
    </xf>
    <xf numFmtId="0" fontId="32" fillId="4" borderId="7" xfId="0" applyFont="1" applyFill="1" applyBorder="1" applyAlignment="1">
      <alignment vertical="center" wrapText="1"/>
    </xf>
    <xf numFmtId="4" fontId="29" fillId="3" borderId="7" xfId="24" applyNumberFormat="1" applyFont="1" applyFill="1" applyBorder="1" applyAlignment="1" applyProtection="1">
      <alignment horizontal="right" vertical="center"/>
      <protection locked="0"/>
    </xf>
    <xf numFmtId="3" fontId="29" fillId="3" borderId="7" xfId="24" applyNumberFormat="1" applyFont="1" applyFill="1" applyBorder="1" applyAlignment="1" applyProtection="1">
      <alignment vertical="center"/>
      <protection locked="0"/>
    </xf>
    <xf numFmtId="1" fontId="32" fillId="4" borderId="36" xfId="0" applyNumberFormat="1" applyFont="1" applyFill="1" applyBorder="1" applyAlignment="1">
      <alignment horizontal="center" vertical="center"/>
    </xf>
    <xf numFmtId="10" fontId="29" fillId="8" borderId="96" xfId="81" applyNumberFormat="1" applyFont="1" applyFill="1" applyBorder="1"/>
    <xf numFmtId="9" fontId="29" fillId="8" borderId="97" xfId="81" applyNumberFormat="1" applyFont="1" applyFill="1" applyBorder="1"/>
    <xf numFmtId="0" fontId="32" fillId="4" borderId="98" xfId="0" applyFont="1" applyFill="1" applyBorder="1" applyAlignment="1">
      <alignment horizontal="left" vertical="center" wrapText="1"/>
    </xf>
    <xf numFmtId="49" fontId="32" fillId="4" borderId="22" xfId="1" quotePrefix="1" applyNumberFormat="1" applyFont="1" applyFill="1" applyBorder="1" applyAlignment="1">
      <alignment horizontal="center" vertical="center"/>
    </xf>
    <xf numFmtId="0" fontId="28" fillId="4" borderId="99" xfId="0" applyFont="1" applyFill="1" applyBorder="1" applyAlignment="1">
      <alignment horizontal="center" vertical="center" wrapText="1"/>
    </xf>
    <xf numFmtId="0" fontId="32" fillId="4" borderId="0" xfId="75" applyFont="1" applyFill="1" applyAlignment="1">
      <alignment vertical="center" wrapText="1"/>
    </xf>
    <xf numFmtId="0" fontId="32" fillId="4" borderId="19" xfId="75" applyFont="1" applyFill="1" applyBorder="1" applyAlignment="1">
      <alignment horizontal="center" vertical="center" wrapText="1"/>
    </xf>
    <xf numFmtId="3" fontId="29" fillId="3" borderId="85" xfId="0" applyNumberFormat="1" applyFont="1" applyFill="1" applyBorder="1" applyAlignment="1" applyProtection="1">
      <alignment horizontal="center" vertical="center"/>
      <protection locked="0"/>
    </xf>
    <xf numFmtId="0" fontId="32" fillId="4" borderId="22" xfId="75" applyFont="1" applyFill="1" applyBorder="1" applyAlignment="1">
      <alignment vertical="center" wrapText="1"/>
    </xf>
    <xf numFmtId="3" fontId="90" fillId="0" borderId="0" xfId="0" applyNumberFormat="1" applyFont="1" applyAlignment="1" applyProtection="1">
      <alignment horizontal="center" vertical="center"/>
      <protection locked="0"/>
    </xf>
    <xf numFmtId="0" fontId="107" fillId="0" borderId="0" xfId="0" applyFont="1"/>
    <xf numFmtId="0" fontId="108" fillId="0" borderId="0" xfId="0" applyFont="1"/>
    <xf numFmtId="3" fontId="29" fillId="3" borderId="2" xfId="0" quotePrefix="1" applyNumberFormat="1" applyFont="1" applyFill="1" applyBorder="1" applyAlignment="1" applyProtection="1">
      <alignment horizontal="center" vertical="center" wrapText="1"/>
      <protection locked="0"/>
    </xf>
    <xf numFmtId="0" fontId="20" fillId="0" borderId="0" xfId="0" applyFont="1" applyAlignment="1">
      <alignment horizontal="left"/>
    </xf>
    <xf numFmtId="9" fontId="20" fillId="0" borderId="0" xfId="0" applyNumberFormat="1" applyFont="1"/>
    <xf numFmtId="0" fontId="103" fillId="0" borderId="0" xfId="83" applyFont="1" applyFill="1" applyAlignment="1">
      <alignment horizontal="left" indent="3"/>
    </xf>
    <xf numFmtId="0" fontId="100" fillId="0" borderId="0" xfId="83" applyFont="1" applyFill="1" applyAlignment="1">
      <alignment horizontal="left" indent="3"/>
    </xf>
    <xf numFmtId="0" fontId="110" fillId="0" borderId="0" xfId="83" applyFont="1" applyFill="1" applyAlignment="1">
      <alignment horizontal="left" indent="3"/>
    </xf>
    <xf numFmtId="0" fontId="100" fillId="0" borderId="0" xfId="83" applyFont="1" applyFill="1" applyAlignment="1">
      <alignment horizontal="left" indent="6"/>
    </xf>
    <xf numFmtId="0" fontId="29" fillId="7" borderId="2" xfId="0" applyFont="1" applyFill="1" applyBorder="1" applyAlignment="1">
      <alignment vertical="center" wrapText="1"/>
    </xf>
    <xf numFmtId="0" fontId="29" fillId="7" borderId="7" xfId="0" applyFont="1" applyFill="1" applyBorder="1" applyAlignment="1">
      <alignment vertical="center" wrapText="1"/>
    </xf>
    <xf numFmtId="4" fontId="29" fillId="3" borderId="7" xfId="0" applyNumberFormat="1" applyFont="1" applyFill="1" applyBorder="1" applyAlignment="1">
      <alignment horizontal="right" vertical="center"/>
    </xf>
    <xf numFmtId="3" fontId="29" fillId="3" borderId="2" xfId="0" applyNumberFormat="1" applyFont="1" applyFill="1" applyBorder="1" applyAlignment="1">
      <alignment vertical="center"/>
    </xf>
    <xf numFmtId="0" fontId="42" fillId="3" borderId="7" xfId="0" applyFont="1" applyFill="1" applyBorder="1" applyAlignment="1">
      <alignment vertical="center"/>
    </xf>
    <xf numFmtId="0" fontId="29" fillId="3" borderId="12" xfId="0" quotePrefix="1" applyFont="1" applyFill="1" applyBorder="1" applyAlignment="1">
      <alignment horizontal="left" vertical="center" wrapText="1"/>
    </xf>
    <xf numFmtId="9" fontId="29" fillId="3" borderId="7" xfId="2" applyFont="1" applyFill="1" applyBorder="1" applyAlignment="1">
      <alignment horizontal="center" vertical="center"/>
    </xf>
    <xf numFmtId="0" fontId="32" fillId="4" borderId="100" xfId="0" applyFont="1" applyFill="1" applyBorder="1" applyAlignment="1">
      <alignment horizontal="left" vertical="center" wrapText="1"/>
    </xf>
    <xf numFmtId="49" fontId="32" fillId="4" borderId="10" xfId="1" quotePrefix="1" applyNumberFormat="1" applyFont="1" applyFill="1" applyBorder="1" applyAlignment="1">
      <alignment horizontal="center" vertical="center" wrapText="1"/>
    </xf>
    <xf numFmtId="0" fontId="32" fillId="4" borderId="101" xfId="0" applyFont="1" applyFill="1" applyBorder="1" applyAlignment="1">
      <alignment horizontal="left" vertical="center" wrapText="1"/>
    </xf>
    <xf numFmtId="49" fontId="32" fillId="4" borderId="102" xfId="1" quotePrefix="1" applyNumberFormat="1" applyFont="1" applyFill="1" applyBorder="1" applyAlignment="1">
      <alignment horizontal="center" vertical="center" wrapText="1"/>
    </xf>
    <xf numFmtId="0" fontId="52" fillId="4" borderId="0" xfId="0" applyFont="1" applyFill="1"/>
    <xf numFmtId="0" fontId="29" fillId="3" borderId="12" xfId="4" applyFont="1" applyFill="1" applyBorder="1" applyAlignment="1">
      <alignment vertical="center" wrapText="1"/>
    </xf>
    <xf numFmtId="0" fontId="29" fillId="3" borderId="14" xfId="4" applyFont="1" applyFill="1" applyBorder="1" applyAlignment="1">
      <alignment vertical="center" wrapText="1"/>
    </xf>
    <xf numFmtId="3" fontId="37" fillId="3" borderId="12" xfId="1" applyNumberFormat="1" applyFont="1" applyFill="1" applyBorder="1" applyAlignment="1">
      <alignment horizontal="left" vertical="center"/>
    </xf>
    <xf numFmtId="3" fontId="29" fillId="3" borderId="12" xfId="1" applyNumberFormat="1" applyFont="1" applyFill="1" applyBorder="1" applyAlignment="1">
      <alignment horizontal="left" vertical="center" wrapText="1"/>
    </xf>
    <xf numFmtId="0" fontId="84" fillId="4" borderId="103" xfId="33" quotePrefix="1" applyFont="1" applyFill="1" applyBorder="1" applyAlignment="1">
      <alignment horizontal="center" vertical="center" wrapText="1"/>
    </xf>
    <xf numFmtId="3" fontId="29" fillId="3" borderId="18" xfId="69" applyNumberFormat="1" applyFont="1" applyFill="1" applyBorder="1" applyAlignment="1">
      <alignment horizontal="center" vertical="center" wrapText="1"/>
    </xf>
    <xf numFmtId="3" fontId="29" fillId="3" borderId="18" xfId="69" applyNumberFormat="1" applyFont="1" applyFill="1" applyBorder="1" applyAlignment="1">
      <alignment horizontal="left" vertical="center" wrapText="1"/>
    </xf>
    <xf numFmtId="0" fontId="32" fillId="4" borderId="104" xfId="0" applyFont="1" applyFill="1" applyBorder="1" applyAlignment="1">
      <alignment horizontal="center" vertical="center"/>
    </xf>
    <xf numFmtId="0" fontId="32" fillId="4" borderId="104" xfId="0" applyFont="1" applyFill="1" applyBorder="1" applyAlignment="1">
      <alignment horizontal="center" vertical="center" wrapText="1"/>
    </xf>
    <xf numFmtId="0" fontId="32" fillId="4" borderId="104" xfId="0" applyFont="1" applyFill="1" applyBorder="1" applyAlignment="1">
      <alignment horizontal="center"/>
    </xf>
    <xf numFmtId="0" fontId="32" fillId="4" borderId="10" xfId="0" applyFont="1" applyFill="1" applyBorder="1" applyAlignment="1">
      <alignment horizontal="center" vertical="center"/>
    </xf>
    <xf numFmtId="3" fontId="32" fillId="4" borderId="12" xfId="1" applyNumberFormat="1" applyFont="1" applyFill="1" applyBorder="1" applyAlignment="1">
      <alignment horizontal="center" vertical="center"/>
    </xf>
    <xf numFmtId="3" fontId="32" fillId="4" borderId="22" xfId="1" applyNumberFormat="1" applyFont="1" applyFill="1" applyBorder="1" applyAlignment="1">
      <alignment horizontal="left" vertical="center"/>
    </xf>
    <xf numFmtId="0" fontId="32" fillId="4" borderId="1" xfId="0" applyFont="1" applyFill="1" applyBorder="1" applyAlignment="1">
      <alignment horizontal="center" vertical="center" wrapText="1"/>
    </xf>
    <xf numFmtId="0" fontId="29" fillId="3" borderId="7" xfId="0" applyFont="1" applyFill="1" applyBorder="1" applyAlignment="1">
      <alignment vertical="center" wrapText="1"/>
    </xf>
    <xf numFmtId="3" fontId="60" fillId="3" borderId="62" xfId="1" applyNumberFormat="1" applyFont="1" applyFill="1" applyBorder="1" applyAlignment="1">
      <alignment horizontal="center" vertical="center" wrapText="1"/>
    </xf>
    <xf numFmtId="1" fontId="33" fillId="0" borderId="0" xfId="0" applyNumberFormat="1" applyFont="1"/>
    <xf numFmtId="9" fontId="118" fillId="3" borderId="12" xfId="24" applyFont="1" applyFill="1" applyBorder="1" applyAlignment="1">
      <alignment horizontal="center" vertical="center" wrapText="1"/>
    </xf>
    <xf numFmtId="43" fontId="29" fillId="5" borderId="48" xfId="3" applyFont="1" applyFill="1" applyBorder="1" applyAlignment="1">
      <alignment horizontal="left" vertical="top" wrapText="1"/>
    </xf>
    <xf numFmtId="43" fontId="29" fillId="5" borderId="47" xfId="3" applyFont="1" applyFill="1" applyBorder="1" applyAlignment="1">
      <alignment horizontal="left" vertical="top" wrapText="1"/>
    </xf>
    <xf numFmtId="9" fontId="32" fillId="4" borderId="47" xfId="2" applyFont="1" applyFill="1" applyBorder="1" applyAlignment="1">
      <alignment horizontal="center" vertical="center" wrapText="1"/>
    </xf>
    <xf numFmtId="10" fontId="21" fillId="3" borderId="12" xfId="24" applyNumberFormat="1" applyFont="1" applyFill="1" applyBorder="1" applyAlignment="1">
      <alignment horizontal="center" vertical="center" wrapText="1"/>
    </xf>
    <xf numFmtId="3" fontId="29" fillId="3" borderId="12" xfId="1" applyNumberFormat="1" applyFont="1" applyFill="1" applyBorder="1" applyAlignment="1">
      <alignment horizontal="center" vertical="center"/>
    </xf>
    <xf numFmtId="0" fontId="0" fillId="0" borderId="23" xfId="0" applyBorder="1" applyAlignment="1">
      <alignment vertical="center"/>
    </xf>
    <xf numFmtId="0" fontId="0" fillId="0" borderId="0" xfId="0" applyAlignment="1">
      <alignment horizontal="center" vertical="center" wrapText="1"/>
    </xf>
    <xf numFmtId="3" fontId="32" fillId="4" borderId="23" xfId="0" applyNumberFormat="1" applyFont="1" applyFill="1" applyBorder="1" applyAlignment="1">
      <alignment horizontal="center" vertical="center"/>
    </xf>
    <xf numFmtId="9" fontId="29" fillId="3" borderId="12" xfId="2" applyFont="1" applyFill="1" applyBorder="1" applyAlignment="1">
      <alignment horizontal="center" vertical="center"/>
    </xf>
    <xf numFmtId="3" fontId="29" fillId="3" borderId="13" xfId="1" applyNumberFormat="1" applyFont="1" applyFill="1" applyBorder="1" applyAlignment="1">
      <alignment horizontal="left" vertical="center"/>
    </xf>
    <xf numFmtId="0" fontId="32" fillId="4" borderId="1" xfId="0" applyFont="1" applyFill="1" applyBorder="1" applyAlignment="1">
      <alignment horizontal="center" vertical="center"/>
    </xf>
    <xf numFmtId="3" fontId="29" fillId="3" borderId="12" xfId="1" applyNumberFormat="1" applyFont="1" applyFill="1" applyBorder="1" applyAlignment="1">
      <alignment horizontal="left" vertical="center"/>
    </xf>
    <xf numFmtId="3" fontId="38" fillId="3" borderId="14" xfId="1" applyNumberFormat="1" applyFont="1" applyFill="1" applyBorder="1" applyAlignment="1">
      <alignment horizontal="left" vertical="center" wrapText="1"/>
    </xf>
    <xf numFmtId="0" fontId="32" fillId="4" borderId="1" xfId="0" applyFont="1" applyFill="1" applyBorder="1" applyAlignment="1">
      <alignment horizontal="center"/>
    </xf>
    <xf numFmtId="0" fontId="70" fillId="0" borderId="0" xfId="0" applyFont="1" applyAlignment="1">
      <alignment vertical="top" wrapText="1"/>
    </xf>
    <xf numFmtId="0" fontId="71" fillId="0" borderId="0" xfId="0" applyFont="1" applyAlignment="1">
      <alignment vertical="top"/>
    </xf>
    <xf numFmtId="9" fontId="29" fillId="3" borderId="12" xfId="0" applyNumberFormat="1" applyFont="1" applyFill="1" applyBorder="1" applyAlignment="1">
      <alignment horizontal="center" vertical="center" wrapText="1"/>
    </xf>
    <xf numFmtId="0" fontId="29" fillId="3" borderId="12" xfId="0" applyFont="1" applyFill="1" applyBorder="1" applyAlignment="1">
      <alignment horizontal="left" vertical="center" wrapText="1"/>
    </xf>
    <xf numFmtId="9" fontId="29" fillId="3" borderId="12" xfId="24" applyFont="1" applyFill="1" applyBorder="1" applyAlignment="1">
      <alignment horizontal="center" vertical="center" wrapText="1"/>
    </xf>
    <xf numFmtId="9" fontId="29" fillId="3" borderId="16" xfId="24" applyFont="1" applyFill="1" applyBorder="1" applyAlignment="1">
      <alignment horizontal="center" vertical="center" wrapText="1"/>
    </xf>
    <xf numFmtId="3" fontId="32" fillId="4" borderId="23" xfId="0" applyNumberFormat="1" applyFont="1" applyFill="1" applyBorder="1" applyAlignment="1">
      <alignment horizontal="center" vertical="center" wrapText="1"/>
    </xf>
    <xf numFmtId="0" fontId="29" fillId="3" borderId="27" xfId="0" applyFont="1" applyFill="1" applyBorder="1" applyAlignment="1">
      <alignment horizontal="left" vertical="center" wrapText="1"/>
    </xf>
    <xf numFmtId="3" fontId="29" fillId="3" borderId="12" xfId="0" applyNumberFormat="1" applyFont="1" applyFill="1" applyBorder="1" applyAlignment="1">
      <alignment horizontal="center" vertical="center" wrapText="1"/>
    </xf>
    <xf numFmtId="3" fontId="29" fillId="3" borderId="16" xfId="0" applyNumberFormat="1" applyFont="1" applyFill="1" applyBorder="1" applyAlignment="1">
      <alignment horizontal="center" vertical="center" wrapText="1"/>
    </xf>
    <xf numFmtId="3" fontId="32" fillId="4" borderId="5" xfId="0" applyNumberFormat="1" applyFont="1" applyFill="1" applyBorder="1" applyAlignment="1">
      <alignment horizontal="center" vertical="center" wrapText="1"/>
    </xf>
    <xf numFmtId="0" fontId="29" fillId="3" borderId="13" xfId="0" applyFont="1" applyFill="1" applyBorder="1" applyAlignment="1">
      <alignment horizontal="center" vertical="center" wrapText="1"/>
    </xf>
    <xf numFmtId="0" fontId="32" fillId="4" borderId="22" xfId="0" applyFont="1" applyFill="1" applyBorder="1" applyAlignment="1">
      <alignment horizontal="center" vertical="center"/>
    </xf>
    <xf numFmtId="0" fontId="0" fillId="0" borderId="0" xfId="0"/>
    <xf numFmtId="0" fontId="40" fillId="0" borderId="0" xfId="0" applyFont="1" applyAlignment="1">
      <alignment horizontal="center" vertical="center"/>
    </xf>
    <xf numFmtId="0" fontId="40" fillId="0" borderId="0" xfId="0" applyFont="1" applyAlignment="1">
      <alignment horizontal="left" vertical="center"/>
    </xf>
    <xf numFmtId="0" fontId="40" fillId="0" borderId="0" xfId="0" quotePrefix="1" applyFont="1" applyAlignment="1">
      <alignment horizontal="left" vertical="center" wrapText="1"/>
    </xf>
    <xf numFmtId="0" fontId="40" fillId="0" borderId="0" xfId="0" applyFont="1" applyAlignment="1">
      <alignment horizontal="left" vertical="center" wrapText="1"/>
    </xf>
    <xf numFmtId="0" fontId="29" fillId="0" borderId="0" xfId="0" applyFont="1"/>
    <xf numFmtId="0" fontId="55" fillId="0" borderId="0" xfId="191" quotePrefix="1" applyFont="1" applyAlignment="1">
      <alignment horizontal="center" vertical="center" wrapText="1"/>
    </xf>
    <xf numFmtId="0" fontId="55" fillId="0" borderId="0" xfId="191" applyFont="1" applyAlignment="1">
      <alignment horizontal="center" vertical="center" wrapText="1"/>
    </xf>
    <xf numFmtId="0" fontId="32" fillId="4" borderId="11" xfId="191" quotePrefix="1" applyFont="1" applyFill="1" applyBorder="1" applyAlignment="1">
      <alignment horizontal="left" vertical="center"/>
    </xf>
    <xf numFmtId="0" fontId="38" fillId="0" borderId="0" xfId="191" applyFont="1" applyAlignment="1">
      <alignment horizontal="left" vertical="top" wrapText="1"/>
    </xf>
    <xf numFmtId="0" fontId="32" fillId="0" borderId="0" xfId="191" quotePrefix="1" applyFont="1" applyAlignment="1">
      <alignment horizontal="left" vertical="center"/>
    </xf>
    <xf numFmtId="0" fontId="32" fillId="0" borderId="0" xfId="191" applyFont="1" applyAlignment="1">
      <alignment horizontal="center" vertical="center" wrapText="1"/>
    </xf>
    <xf numFmtId="0" fontId="65" fillId="0" borderId="0" xfId="191" quotePrefix="1" applyFont="1" applyAlignment="1">
      <alignment vertical="top" wrapText="1"/>
    </xf>
    <xf numFmtId="3" fontId="20" fillId="5" borderId="0" xfId="0" applyNumberFormat="1" applyFont="1" applyFill="1"/>
    <xf numFmtId="0" fontId="35" fillId="0" borderId="0" xfId="191" quotePrefix="1" applyFont="1" applyAlignment="1">
      <alignment horizontal="center" vertical="center" wrapText="1"/>
    </xf>
    <xf numFmtId="0" fontId="35" fillId="0" borderId="0" xfId="191" applyFont="1" applyAlignment="1">
      <alignment horizontal="center"/>
    </xf>
    <xf numFmtId="0" fontId="33" fillId="0" borderId="0" xfId="0" applyFont="1"/>
    <xf numFmtId="0" fontId="32" fillId="4" borderId="19" xfId="192" applyFont="1" applyFill="1" applyBorder="1" applyAlignment="1">
      <alignment horizontal="center" vertical="center" wrapText="1"/>
    </xf>
    <xf numFmtId="0" fontId="32" fillId="4" borderId="53" xfId="193" applyFont="1" applyFill="1" applyBorder="1" applyAlignment="1">
      <alignment horizontal="center" vertical="center" wrapText="1"/>
    </xf>
    <xf numFmtId="0" fontId="32" fillId="4" borderId="54" xfId="193" applyFont="1" applyFill="1" applyBorder="1" applyAlignment="1">
      <alignment horizontal="center" vertical="center" wrapText="1"/>
    </xf>
    <xf numFmtId="0" fontId="32" fillId="4" borderId="55" xfId="193" applyFont="1" applyFill="1" applyBorder="1" applyAlignment="1">
      <alignment horizontal="center" vertical="center" wrapText="1"/>
    </xf>
    <xf numFmtId="0" fontId="29" fillId="3" borderId="47" xfId="193" applyFont="1" applyFill="1" applyBorder="1" applyAlignment="1">
      <alignment vertical="center"/>
    </xf>
    <xf numFmtId="3" fontId="29" fillId="5" borderId="48" xfId="192" applyNumberFormat="1" applyFont="1" applyFill="1" applyBorder="1" applyAlignment="1">
      <alignment horizontal="center" vertical="center" wrapText="1"/>
    </xf>
    <xf numFmtId="3" fontId="29" fillId="5" borderId="47" xfId="192" applyNumberFormat="1" applyFont="1" applyFill="1" applyBorder="1" applyAlignment="1">
      <alignment horizontal="center" vertical="center" wrapText="1"/>
    </xf>
    <xf numFmtId="3" fontId="32" fillId="4" borderId="47" xfId="192" applyNumberFormat="1" applyFont="1" applyFill="1" applyBorder="1" applyAlignment="1">
      <alignment horizontal="center" vertical="center" wrapText="1"/>
    </xf>
    <xf numFmtId="2" fontId="29" fillId="0" borderId="47" xfId="192" applyNumberFormat="1" applyFont="1" applyBorder="1" applyAlignment="1">
      <alignment horizontal="center" vertical="center" wrapText="1"/>
    </xf>
    <xf numFmtId="0" fontId="33" fillId="4" borderId="47" xfId="192" applyFont="1" applyFill="1" applyBorder="1" applyAlignment="1">
      <alignment horizontal="center" vertical="center" wrapText="1"/>
    </xf>
    <xf numFmtId="3" fontId="90" fillId="5" borderId="47" xfId="192" applyNumberFormat="1" applyFont="1" applyFill="1" applyBorder="1" applyAlignment="1">
      <alignment horizontal="center" vertical="center" wrapText="1"/>
    </xf>
    <xf numFmtId="2" fontId="90" fillId="0" borderId="47" xfId="192" applyNumberFormat="1" applyFont="1" applyBorder="1" applyAlignment="1">
      <alignment horizontal="center" vertical="center" wrapText="1"/>
    </xf>
    <xf numFmtId="1" fontId="29" fillId="5" borderId="47" xfId="192" applyNumberFormat="1" applyFont="1" applyFill="1" applyBorder="1" applyAlignment="1">
      <alignment horizontal="center" vertical="center" wrapText="1"/>
    </xf>
    <xf numFmtId="0" fontId="29" fillId="5" borderId="47" xfId="192" applyFont="1" applyFill="1" applyBorder="1" applyAlignment="1">
      <alignment horizontal="center" vertical="center" wrapText="1"/>
    </xf>
    <xf numFmtId="1" fontId="20" fillId="5" borderId="47" xfId="192" applyNumberFormat="1" applyFont="1" applyFill="1" applyBorder="1" applyAlignment="1">
      <alignment horizontal="center" vertical="center" wrapText="1"/>
    </xf>
    <xf numFmtId="0" fontId="20" fillId="5" borderId="47" xfId="192" applyFont="1" applyFill="1" applyBorder="1" applyAlignment="1">
      <alignment horizontal="center" vertical="center" wrapText="1"/>
    </xf>
    <xf numFmtId="0" fontId="32" fillId="4" borderId="56" xfId="193" applyFont="1" applyFill="1" applyBorder="1" applyAlignment="1">
      <alignment horizontal="center" vertical="center"/>
    </xf>
    <xf numFmtId="3" fontId="33" fillId="4" borderId="57" xfId="192" applyNumberFormat="1" applyFont="1" applyFill="1" applyBorder="1" applyAlignment="1">
      <alignment horizontal="center" vertical="center" wrapText="1"/>
    </xf>
    <xf numFmtId="3" fontId="33" fillId="4" borderId="56" xfId="192" applyNumberFormat="1" applyFont="1" applyFill="1" applyBorder="1" applyAlignment="1">
      <alignment horizontal="center" vertical="center" wrapText="1"/>
    </xf>
    <xf numFmtId="3" fontId="32" fillId="4" borderId="56" xfId="192" applyNumberFormat="1" applyFont="1" applyFill="1" applyBorder="1" applyAlignment="1">
      <alignment horizontal="center" vertical="center" wrapText="1"/>
    </xf>
    <xf numFmtId="0" fontId="33" fillId="4" borderId="56" xfId="192" applyFont="1" applyFill="1" applyBorder="1" applyAlignment="1">
      <alignment horizontal="center" vertical="center" wrapText="1"/>
    </xf>
    <xf numFmtId="2" fontId="33" fillId="4" borderId="56" xfId="192" applyNumberFormat="1" applyFont="1" applyFill="1" applyBorder="1" applyAlignment="1">
      <alignment horizontal="center" vertical="center" wrapText="1"/>
    </xf>
    <xf numFmtId="0" fontId="33" fillId="4" borderId="57" xfId="192" applyFont="1" applyFill="1" applyBorder="1" applyAlignment="1">
      <alignment horizontal="center" vertical="center" wrapText="1"/>
    </xf>
    <xf numFmtId="0" fontId="29" fillId="3" borderId="47" xfId="194" applyFont="1" applyFill="1" applyBorder="1" applyAlignment="1">
      <alignment horizontal="center" vertical="center" wrapText="1"/>
    </xf>
    <xf numFmtId="0" fontId="32" fillId="4" borderId="94" xfId="195" applyFont="1" applyFill="1" applyBorder="1" applyAlignment="1">
      <alignment horizontal="center" vertical="center" wrapText="1"/>
    </xf>
    <xf numFmtId="0" fontId="32" fillId="4" borderId="93" xfId="195" applyFont="1" applyFill="1" applyBorder="1" applyAlignment="1">
      <alignment horizontal="center" vertical="center" wrapText="1"/>
    </xf>
    <xf numFmtId="0" fontId="29" fillId="3" borderId="47" xfId="195" applyFont="1" applyFill="1" applyBorder="1" applyAlignment="1">
      <alignment vertical="center"/>
    </xf>
    <xf numFmtId="43" fontId="29" fillId="3" borderId="14" xfId="196" applyFont="1" applyFill="1" applyBorder="1" applyAlignment="1">
      <alignment horizontal="right" vertical="center"/>
    </xf>
    <xf numFmtId="43" fontId="29" fillId="3" borderId="12" xfId="196" applyFont="1" applyFill="1" applyBorder="1" applyAlignment="1">
      <alignment horizontal="right" vertical="center"/>
    </xf>
    <xf numFmtId="0" fontId="119" fillId="0" borderId="0" xfId="0" applyFont="1" applyAlignment="1">
      <alignment vertical="top"/>
    </xf>
    <xf numFmtId="0" fontId="84" fillId="4" borderId="105" xfId="33" quotePrefix="1" applyFont="1" applyFill="1" applyBorder="1" applyAlignment="1">
      <alignment horizontal="center" vertical="center" wrapText="1"/>
    </xf>
    <xf numFmtId="0" fontId="1" fillId="0" borderId="0" xfId="197"/>
    <xf numFmtId="0" fontId="20" fillId="0" borderId="0" xfId="197" applyFont="1"/>
    <xf numFmtId="0" fontId="35" fillId="3" borderId="7" xfId="197" applyFont="1" applyFill="1" applyBorder="1" applyAlignment="1">
      <alignment horizontal="left" wrapText="1"/>
    </xf>
    <xf numFmtId="0" fontId="29" fillId="3" borderId="7" xfId="197" applyFont="1" applyFill="1" applyBorder="1" applyAlignment="1">
      <alignment horizontal="left" wrapText="1" indent="2"/>
    </xf>
    <xf numFmtId="0" fontId="29" fillId="3" borderId="7" xfId="197" applyFont="1" applyFill="1" applyBorder="1" applyAlignment="1">
      <alignment horizontal="center" wrapText="1"/>
    </xf>
    <xf numFmtId="165" fontId="32" fillId="4" borderId="85" xfId="198" applyNumberFormat="1" applyFont="1" applyFill="1" applyBorder="1" applyAlignment="1">
      <alignment horizontal="center" vertical="center" wrapText="1"/>
    </xf>
    <xf numFmtId="0" fontId="32" fillId="4" borderId="84" xfId="197" applyFont="1" applyFill="1" applyBorder="1" applyAlignment="1">
      <alignment horizontal="left" vertical="center" wrapText="1"/>
    </xf>
    <xf numFmtId="165" fontId="35" fillId="3" borderId="7" xfId="198" applyNumberFormat="1" applyFont="1" applyFill="1" applyBorder="1" applyAlignment="1">
      <alignment wrapText="1"/>
    </xf>
    <xf numFmtId="1" fontId="29" fillId="3" borderId="7" xfId="197" applyNumberFormat="1" applyFont="1" applyFill="1" applyBorder="1" applyAlignment="1">
      <alignment wrapText="1"/>
    </xf>
    <xf numFmtId="0" fontId="29" fillId="3" borderId="7" xfId="197" applyFont="1" applyFill="1" applyBorder="1" applyAlignment="1">
      <alignment wrapText="1"/>
    </xf>
    <xf numFmtId="165" fontId="29" fillId="3" borderId="7" xfId="198" applyNumberFormat="1" applyFont="1" applyFill="1" applyBorder="1" applyAlignment="1">
      <alignment wrapText="1"/>
    </xf>
    <xf numFmtId="166" fontId="1" fillId="0" borderId="0" xfId="197" applyNumberFormat="1"/>
    <xf numFmtId="165" fontId="32" fillId="4" borderId="88" xfId="198" applyNumberFormat="1" applyFont="1" applyFill="1" applyBorder="1" applyAlignment="1">
      <alignment horizontal="center" vertical="center" wrapText="1"/>
    </xf>
    <xf numFmtId="165" fontId="32" fillId="4" borderId="2" xfId="198" applyNumberFormat="1" applyFont="1" applyFill="1" applyBorder="1" applyAlignment="1">
      <alignment horizontal="center" vertical="center" wrapText="1"/>
    </xf>
    <xf numFmtId="0" fontId="32" fillId="4" borderId="87" xfId="197" applyFont="1" applyFill="1" applyBorder="1" applyAlignment="1">
      <alignment horizontal="left" vertical="center" wrapText="1"/>
    </xf>
    <xf numFmtId="165" fontId="32" fillId="4" borderId="86" xfId="198" applyNumberFormat="1" applyFont="1" applyFill="1" applyBorder="1" applyAlignment="1">
      <alignment horizontal="center" vertical="center" wrapText="1"/>
    </xf>
    <xf numFmtId="0" fontId="1" fillId="0" borderId="0" xfId="197" applyAlignment="1">
      <alignment horizontal="center" vertical="center"/>
    </xf>
    <xf numFmtId="3" fontId="35" fillId="3" borderId="12" xfId="1" applyNumberFormat="1" applyFont="1" applyFill="1" applyBorder="1" applyAlignment="1">
      <alignment horizontal="left" vertical="center" wrapText="1"/>
    </xf>
    <xf numFmtId="0" fontId="32" fillId="4" borderId="13" xfId="197" applyFont="1" applyFill="1" applyBorder="1" applyAlignment="1">
      <alignment horizontal="center" vertical="center"/>
    </xf>
    <xf numFmtId="0" fontId="33" fillId="4" borderId="13" xfId="197" applyFont="1" applyFill="1" applyBorder="1" applyAlignment="1">
      <alignment horizontal="center" vertical="center"/>
    </xf>
    <xf numFmtId="0" fontId="32" fillId="4" borderId="0" xfId="83" applyFont="1" applyFill="1"/>
    <xf numFmtId="0" fontId="103" fillId="0" borderId="0" xfId="83" applyFont="1" applyAlignment="1">
      <alignment horizontal="left" indent="3"/>
    </xf>
    <xf numFmtId="0" fontId="103" fillId="0" borderId="0" xfId="83" quotePrefix="1" applyFont="1" applyFill="1" applyAlignment="1">
      <alignment horizontal="left" indent="3"/>
    </xf>
    <xf numFmtId="0" fontId="100" fillId="0" borderId="0" xfId="83" applyFont="1" applyFill="1" applyAlignment="1"/>
    <xf numFmtId="0" fontId="120" fillId="9" borderId="0" xfId="83" applyFont="1" applyFill="1"/>
    <xf numFmtId="0" fontId="110" fillId="0" borderId="0" xfId="83" applyFont="1" applyFill="1" applyAlignment="1"/>
    <xf numFmtId="0" fontId="0" fillId="0" borderId="0" xfId="0" applyAlignment="1">
      <alignment horizontal="center"/>
    </xf>
    <xf numFmtId="0" fontId="74" fillId="0" borderId="0" xfId="0" quotePrefix="1" applyFont="1" applyAlignment="1">
      <alignment horizontal="center" vertical="center" wrapText="1"/>
    </xf>
    <xf numFmtId="0" fontId="74" fillId="0" borderId="0" xfId="0" applyFont="1" applyAlignment="1">
      <alignment horizontal="center" vertical="center"/>
    </xf>
    <xf numFmtId="0" fontId="35" fillId="0" borderId="0" xfId="69" applyFont="1" applyAlignment="1">
      <alignment horizontal="center"/>
    </xf>
    <xf numFmtId="0" fontId="35" fillId="0" borderId="0" xfId="69" quotePrefix="1" applyFont="1" applyAlignment="1">
      <alignment horizontal="center"/>
    </xf>
    <xf numFmtId="0" fontId="35" fillId="0" borderId="19" xfId="69" quotePrefix="1" applyFont="1" applyBorder="1" applyAlignment="1">
      <alignment horizontal="center"/>
    </xf>
    <xf numFmtId="0" fontId="0" fillId="0" borderId="19" xfId="0" applyBorder="1"/>
    <xf numFmtId="0" fontId="49" fillId="0" borderId="75" xfId="69" quotePrefix="1" applyFont="1" applyBorder="1" applyAlignment="1">
      <alignment horizontal="left" vertical="center" wrapText="1"/>
    </xf>
    <xf numFmtId="0" fontId="49" fillId="0" borderId="75" xfId="69" quotePrefix="1" applyFont="1" applyBorder="1" applyAlignment="1">
      <alignment horizontal="left" vertical="center"/>
    </xf>
    <xf numFmtId="0" fontId="84" fillId="4" borderId="19" xfId="69" quotePrefix="1" applyFont="1" applyFill="1" applyBorder="1" applyAlignment="1">
      <alignment horizontal="center" vertical="center"/>
    </xf>
    <xf numFmtId="0" fontId="40" fillId="3" borderId="19" xfId="69" quotePrefix="1" applyFont="1" applyFill="1" applyBorder="1" applyAlignment="1">
      <alignment horizontal="left" vertical="top" wrapText="1"/>
    </xf>
    <xf numFmtId="0" fontId="38" fillId="3" borderId="18" xfId="69" quotePrefix="1" applyFont="1" applyFill="1" applyBorder="1" applyAlignment="1">
      <alignment horizontal="left" vertical="top" wrapText="1"/>
    </xf>
    <xf numFmtId="0" fontId="38" fillId="3" borderId="18" xfId="69" applyFont="1" applyFill="1" applyBorder="1" applyAlignment="1">
      <alignment horizontal="left" vertical="top"/>
    </xf>
    <xf numFmtId="0" fontId="38" fillId="3" borderId="18" xfId="69" applyFont="1" applyFill="1" applyBorder="1" applyAlignment="1">
      <alignment horizontal="left" vertical="top" wrapText="1"/>
    </xf>
    <xf numFmtId="0" fontId="42" fillId="0" borderId="18" xfId="0" applyFont="1" applyBorder="1" applyAlignment="1">
      <alignment horizontal="left" vertical="top" wrapText="1"/>
    </xf>
    <xf numFmtId="0" fontId="35" fillId="5" borderId="0" xfId="69" applyFont="1" applyFill="1" applyAlignment="1">
      <alignment horizontal="center"/>
    </xf>
    <xf numFmtId="0" fontId="32" fillId="4" borderId="11" xfId="69" quotePrefix="1" applyFont="1" applyFill="1" applyBorder="1" applyAlignment="1">
      <alignment horizontal="center" vertical="center"/>
    </xf>
    <xf numFmtId="0" fontId="32" fillId="4" borderId="11" xfId="69" applyFont="1" applyFill="1" applyBorder="1" applyAlignment="1">
      <alignment horizontal="center" vertical="center"/>
    </xf>
    <xf numFmtId="0" fontId="40" fillId="3" borderId="20" xfId="4" quotePrefix="1" applyFont="1" applyFill="1" applyBorder="1" applyAlignment="1">
      <alignment horizontal="left" vertical="top" wrapText="1"/>
    </xf>
    <xf numFmtId="0" fontId="40" fillId="3" borderId="20" xfId="4" applyFont="1" applyFill="1" applyBorder="1" applyAlignment="1">
      <alignment horizontal="left" vertical="top" wrapText="1"/>
    </xf>
    <xf numFmtId="0" fontId="42" fillId="0" borderId="20" xfId="0" applyFont="1" applyBorder="1" applyAlignment="1">
      <alignment horizontal="left" vertical="top" wrapText="1"/>
    </xf>
    <xf numFmtId="0" fontId="38" fillId="3" borderId="19" xfId="69" quotePrefix="1" applyFont="1" applyFill="1" applyBorder="1" applyAlignment="1">
      <alignment horizontal="left" vertical="top" wrapText="1"/>
    </xf>
    <xf numFmtId="0" fontId="38" fillId="3" borderId="20" xfId="69" quotePrefix="1" applyFont="1" applyFill="1" applyBorder="1" applyAlignment="1">
      <alignment horizontal="left" vertical="top" wrapText="1"/>
    </xf>
    <xf numFmtId="0" fontId="35" fillId="0" borderId="0" xfId="191" applyFont="1" applyAlignment="1">
      <alignment horizontal="center"/>
    </xf>
    <xf numFmtId="0" fontId="32" fillId="4" borderId="9" xfId="0" quotePrefix="1" applyFont="1" applyFill="1" applyBorder="1" applyAlignment="1">
      <alignment horizontal="center" vertical="center" wrapText="1"/>
    </xf>
    <xf numFmtId="0" fontId="61" fillId="0" borderId="0" xfId="0" applyFont="1" applyAlignment="1">
      <alignment horizontal="center" vertical="center"/>
    </xf>
    <xf numFmtId="0" fontId="38" fillId="3" borderId="20" xfId="191" quotePrefix="1" applyFont="1" applyFill="1" applyBorder="1" applyAlignment="1">
      <alignment horizontal="left" vertical="top" wrapText="1"/>
    </xf>
    <xf numFmtId="0" fontId="18" fillId="0" borderId="0" xfId="0" applyFont="1" applyAlignment="1">
      <alignment vertical="top" wrapText="1"/>
    </xf>
    <xf numFmtId="0" fontId="32" fillId="4" borderId="4" xfId="0" applyFont="1" applyFill="1" applyBorder="1" applyAlignment="1">
      <alignment horizontal="center" vertical="center"/>
    </xf>
    <xf numFmtId="0" fontId="0" fillId="0" borderId="23" xfId="0" applyBorder="1" applyAlignment="1">
      <alignment vertical="center"/>
    </xf>
    <xf numFmtId="0" fontId="0" fillId="0" borderId="23" xfId="0" applyBorder="1" applyAlignment="1">
      <alignment horizontal="center" vertical="center"/>
    </xf>
    <xf numFmtId="0" fontId="0" fillId="0" borderId="5" xfId="0" applyBorder="1" applyAlignment="1">
      <alignment horizontal="center" vertical="center"/>
    </xf>
    <xf numFmtId="0" fontId="32" fillId="4" borderId="0" xfId="191" quotePrefix="1" applyFont="1" applyFill="1" applyAlignment="1">
      <alignment horizontal="center" vertical="center" wrapText="1"/>
    </xf>
    <xf numFmtId="0" fontId="35" fillId="0" borderId="0" xfId="191" quotePrefix="1" applyFont="1" applyAlignment="1">
      <alignment horizontal="center" vertical="center" wrapText="1"/>
    </xf>
    <xf numFmtId="0" fontId="0" fillId="0" borderId="0" xfId="0" applyAlignment="1">
      <alignment horizontal="center" vertical="center" wrapText="1"/>
    </xf>
    <xf numFmtId="0" fontId="32" fillId="4" borderId="24" xfId="0" applyFont="1" applyFill="1" applyBorder="1" applyAlignment="1">
      <alignment horizontal="left" vertical="center"/>
    </xf>
    <xf numFmtId="0" fontId="32" fillId="4" borderId="26" xfId="0" applyFont="1" applyFill="1" applyBorder="1" applyAlignment="1">
      <alignment horizontal="left" vertical="center"/>
    </xf>
    <xf numFmtId="0" fontId="32" fillId="4" borderId="23" xfId="0" applyFont="1" applyFill="1" applyBorder="1" applyAlignment="1">
      <alignment horizontal="center" vertical="center"/>
    </xf>
    <xf numFmtId="0" fontId="32" fillId="4" borderId="25" xfId="0" applyFont="1" applyFill="1" applyBorder="1" applyAlignment="1">
      <alignment horizontal="center" vertical="center"/>
    </xf>
    <xf numFmtId="0" fontId="64" fillId="0" borderId="0" xfId="0" applyFont="1" applyAlignment="1">
      <alignment horizontal="center" vertical="center"/>
    </xf>
    <xf numFmtId="3" fontId="32" fillId="4" borderId="28" xfId="0" applyNumberFormat="1" applyFont="1" applyFill="1" applyBorder="1" applyAlignment="1">
      <alignment horizontal="center" vertical="center"/>
    </xf>
    <xf numFmtId="3" fontId="32" fillId="4" borderId="23" xfId="0" applyNumberFormat="1" applyFont="1" applyFill="1" applyBorder="1" applyAlignment="1">
      <alignment horizontal="center" vertical="center"/>
    </xf>
    <xf numFmtId="3" fontId="29" fillId="3" borderId="12" xfId="1" applyNumberFormat="1" applyFont="1" applyFill="1" applyBorder="1" applyAlignment="1">
      <alignment horizontal="center" vertical="center"/>
    </xf>
    <xf numFmtId="3" fontId="29" fillId="3" borderId="14" xfId="1" quotePrefix="1" applyNumberFormat="1" applyFont="1" applyFill="1" applyBorder="1" applyAlignment="1">
      <alignment horizontal="left" vertical="center"/>
    </xf>
    <xf numFmtId="3" fontId="29" fillId="3" borderId="13" xfId="1" applyNumberFormat="1" applyFont="1" applyFill="1" applyBorder="1" applyAlignment="1">
      <alignment horizontal="left" vertical="center"/>
    </xf>
    <xf numFmtId="0" fontId="34" fillId="0" borderId="17" xfId="0" applyFont="1" applyBorder="1" applyAlignment="1">
      <alignment horizontal="center"/>
    </xf>
    <xf numFmtId="0" fontId="0" fillId="0" borderId="17" xfId="0" applyBorder="1" applyAlignment="1">
      <alignment horizontal="center"/>
    </xf>
    <xf numFmtId="3" fontId="32" fillId="4" borderId="0" xfId="1" applyNumberFormat="1" applyFont="1" applyFill="1" applyAlignment="1">
      <alignment horizontal="center" vertical="center"/>
    </xf>
    <xf numFmtId="49" fontId="29" fillId="3" borderId="12" xfId="1" applyNumberFormat="1" applyFont="1" applyFill="1" applyBorder="1" applyAlignment="1">
      <alignment horizontal="left" vertical="center" wrapText="1"/>
    </xf>
    <xf numFmtId="3" fontId="32" fillId="4" borderId="65" xfId="0" quotePrefix="1" applyNumberFormat="1" applyFont="1" applyFill="1" applyBorder="1" applyAlignment="1">
      <alignment horizontal="center" vertical="center"/>
    </xf>
    <xf numFmtId="3" fontId="32" fillId="4" borderId="66" xfId="0" quotePrefix="1" applyNumberFormat="1" applyFont="1" applyFill="1" applyBorder="1" applyAlignment="1">
      <alignment horizontal="center" vertical="center"/>
    </xf>
    <xf numFmtId="9" fontId="29" fillId="3" borderId="12" xfId="2" applyFont="1" applyFill="1" applyBorder="1" applyAlignment="1">
      <alignment horizontal="center" vertical="center"/>
    </xf>
    <xf numFmtId="0" fontId="40" fillId="3" borderId="0" xfId="0" quotePrefix="1" applyFont="1" applyFill="1" applyAlignment="1">
      <alignment horizontal="left" vertical="center" wrapText="1"/>
    </xf>
    <xf numFmtId="0" fontId="32" fillId="4" borderId="1" xfId="0" applyFont="1" applyFill="1" applyBorder="1" applyAlignment="1">
      <alignment horizontal="center" vertical="center"/>
    </xf>
    <xf numFmtId="3" fontId="32" fillId="4" borderId="65" xfId="0" quotePrefix="1" applyNumberFormat="1" applyFont="1" applyFill="1" applyBorder="1" applyAlignment="1">
      <alignment horizontal="center" vertical="center" wrapText="1"/>
    </xf>
    <xf numFmtId="3" fontId="32" fillId="4" borderId="66" xfId="0" quotePrefix="1" applyNumberFormat="1" applyFont="1" applyFill="1" applyBorder="1" applyAlignment="1">
      <alignment horizontal="center" vertical="center" wrapText="1"/>
    </xf>
    <xf numFmtId="3" fontId="29" fillId="3" borderId="12" xfId="1" applyNumberFormat="1" applyFont="1" applyFill="1" applyBorder="1" applyAlignment="1">
      <alignment horizontal="left" vertical="center"/>
    </xf>
    <xf numFmtId="3" fontId="38" fillId="3" borderId="14" xfId="1" applyNumberFormat="1" applyFont="1" applyFill="1" applyBorder="1" applyAlignment="1">
      <alignment horizontal="left" vertical="center" wrapText="1"/>
    </xf>
    <xf numFmtId="3" fontId="38" fillId="3" borderId="0" xfId="1" applyNumberFormat="1" applyFont="1" applyFill="1" applyAlignment="1">
      <alignment horizontal="left" vertical="center" wrapText="1"/>
    </xf>
    <xf numFmtId="0" fontId="32" fillId="4" borderId="9" xfId="0" quotePrefix="1" applyFont="1" applyFill="1" applyBorder="1" applyAlignment="1">
      <alignment horizontal="center" vertical="top" wrapText="1"/>
    </xf>
    <xf numFmtId="0" fontId="20" fillId="0" borderId="9" xfId="0" applyFont="1" applyBorder="1" applyAlignment="1">
      <alignment horizontal="center" vertical="top" wrapText="1"/>
    </xf>
    <xf numFmtId="3" fontId="34" fillId="0" borderId="13" xfId="0" applyNumberFormat="1" applyFont="1" applyBorder="1" applyAlignment="1">
      <alignment horizontal="center"/>
    </xf>
    <xf numFmtId="0" fontId="46" fillId="0" borderId="13" xfId="0" applyFont="1" applyBorder="1" applyAlignment="1">
      <alignment horizontal="center"/>
    </xf>
    <xf numFmtId="0" fontId="32" fillId="4" borderId="1" xfId="0" applyFont="1" applyFill="1" applyBorder="1" applyAlignment="1">
      <alignment horizontal="center"/>
    </xf>
    <xf numFmtId="0" fontId="32" fillId="4" borderId="0" xfId="0" applyFont="1" applyFill="1" applyAlignment="1">
      <alignment horizontal="center" vertical="center"/>
    </xf>
    <xf numFmtId="0" fontId="32" fillId="4" borderId="0" xfId="0" quotePrefix="1" applyFont="1" applyFill="1" applyAlignment="1">
      <alignment horizontal="center" vertical="center" wrapText="1"/>
    </xf>
    <xf numFmtId="0" fontId="66" fillId="4" borderId="0" xfId="0" quotePrefix="1" applyFont="1" applyFill="1" applyAlignment="1">
      <alignment horizontal="center" vertical="center" wrapText="1"/>
    </xf>
    <xf numFmtId="49" fontId="40" fillId="3" borderId="14" xfId="1" applyNumberFormat="1" applyFont="1" applyFill="1" applyBorder="1" applyAlignment="1">
      <alignment horizontal="left" vertical="center" wrapText="1"/>
    </xf>
    <xf numFmtId="0" fontId="95" fillId="0" borderId="14" xfId="0" applyFont="1" applyBorder="1" applyAlignment="1">
      <alignment vertical="center"/>
    </xf>
    <xf numFmtId="3" fontId="29" fillId="3" borderId="0" xfId="1" applyNumberFormat="1" applyFont="1" applyFill="1" applyAlignment="1">
      <alignment horizontal="left" vertical="center"/>
    </xf>
    <xf numFmtId="0" fontId="29" fillId="3" borderId="14" xfId="2" applyNumberFormat="1" applyFont="1" applyFill="1" applyBorder="1" applyAlignment="1">
      <alignment horizontal="center" vertical="center"/>
    </xf>
    <xf numFmtId="0" fontId="29" fillId="3" borderId="30" xfId="2" applyNumberFormat="1" applyFont="1" applyFill="1" applyBorder="1" applyAlignment="1">
      <alignment horizontal="center" vertical="center"/>
    </xf>
    <xf numFmtId="0" fontId="34" fillId="0" borderId="0" xfId="0" applyFont="1" applyAlignment="1">
      <alignment horizontal="center"/>
    </xf>
    <xf numFmtId="0" fontId="18" fillId="0" borderId="0" xfId="0" applyFont="1" applyAlignment="1">
      <alignment horizontal="center"/>
    </xf>
    <xf numFmtId="3" fontId="32" fillId="4" borderId="29" xfId="1" quotePrefix="1" applyNumberFormat="1" applyFont="1" applyFill="1" applyBorder="1" applyAlignment="1">
      <alignment horizontal="center" vertical="center"/>
    </xf>
    <xf numFmtId="3" fontId="32" fillId="4" borderId="67" xfId="0" quotePrefix="1" applyNumberFormat="1" applyFont="1" applyFill="1" applyBorder="1" applyAlignment="1">
      <alignment horizontal="center" vertical="center" wrapText="1"/>
    </xf>
    <xf numFmtId="3" fontId="32" fillId="4" borderId="9" xfId="0" quotePrefix="1" applyNumberFormat="1" applyFont="1" applyFill="1" applyBorder="1" applyAlignment="1">
      <alignment horizontal="center" vertical="center" wrapText="1"/>
    </xf>
    <xf numFmtId="9" fontId="29" fillId="3" borderId="12" xfId="0" applyNumberFormat="1" applyFont="1" applyFill="1" applyBorder="1" applyAlignment="1">
      <alignment horizontal="center" vertical="center" wrapText="1"/>
    </xf>
    <xf numFmtId="0" fontId="0" fillId="0" borderId="29" xfId="0" applyBorder="1" applyAlignment="1">
      <alignment horizontal="center" vertical="center"/>
    </xf>
    <xf numFmtId="3" fontId="32" fillId="4" borderId="14" xfId="1" quotePrefix="1" applyNumberFormat="1" applyFont="1" applyFill="1" applyBorder="1" applyAlignment="1">
      <alignment horizontal="center" vertical="center"/>
    </xf>
    <xf numFmtId="3" fontId="32" fillId="4" borderId="33" xfId="0" applyNumberFormat="1" applyFont="1" applyFill="1" applyBorder="1" applyAlignment="1">
      <alignment horizontal="center" vertical="center" wrapText="1"/>
    </xf>
    <xf numFmtId="3" fontId="32" fillId="4" borderId="31" xfId="0" applyNumberFormat="1" applyFont="1" applyFill="1" applyBorder="1" applyAlignment="1">
      <alignment horizontal="center" vertical="center" wrapText="1"/>
    </xf>
    <xf numFmtId="3" fontId="32" fillId="4" borderId="34" xfId="0" applyNumberFormat="1" applyFont="1" applyFill="1" applyBorder="1" applyAlignment="1">
      <alignment horizontal="center" vertical="center" wrapText="1"/>
    </xf>
    <xf numFmtId="3" fontId="33" fillId="4" borderId="24" xfId="0" applyNumberFormat="1" applyFont="1" applyFill="1" applyBorder="1" applyAlignment="1">
      <alignment horizontal="center" vertical="center"/>
    </xf>
    <xf numFmtId="3" fontId="33" fillId="4" borderId="35" xfId="0" applyNumberFormat="1" applyFont="1" applyFill="1" applyBorder="1" applyAlignment="1">
      <alignment horizontal="center" vertical="center"/>
    </xf>
    <xf numFmtId="3" fontId="32" fillId="4" borderId="23" xfId="0" applyNumberFormat="1" applyFont="1" applyFill="1" applyBorder="1" applyAlignment="1">
      <alignment horizontal="center" vertical="center" wrapText="1"/>
    </xf>
    <xf numFmtId="3" fontId="32" fillId="4" borderId="25" xfId="0" applyNumberFormat="1" applyFont="1" applyFill="1" applyBorder="1" applyAlignment="1">
      <alignment horizontal="center" vertical="center" wrapText="1"/>
    </xf>
    <xf numFmtId="0" fontId="29" fillId="3" borderId="27" xfId="0" applyFont="1" applyFill="1" applyBorder="1" applyAlignment="1">
      <alignment horizontal="left" vertical="center" wrapText="1"/>
    </xf>
    <xf numFmtId="0" fontId="29" fillId="3" borderId="12" xfId="0" applyFont="1" applyFill="1" applyBorder="1" applyAlignment="1">
      <alignment horizontal="left" vertical="center" wrapText="1"/>
    </xf>
    <xf numFmtId="3" fontId="29" fillId="3" borderId="12" xfId="0" applyNumberFormat="1" applyFont="1" applyFill="1" applyBorder="1" applyAlignment="1">
      <alignment horizontal="center" vertical="center" wrapText="1"/>
    </xf>
    <xf numFmtId="3" fontId="29" fillId="3" borderId="16" xfId="0" applyNumberFormat="1" applyFont="1" applyFill="1" applyBorder="1" applyAlignment="1">
      <alignment horizontal="center" vertical="center" wrapText="1"/>
    </xf>
    <xf numFmtId="0" fontId="29" fillId="3" borderId="12" xfId="0" quotePrefix="1" applyFont="1" applyFill="1" applyBorder="1" applyAlignment="1">
      <alignment horizontal="left" vertical="center" wrapText="1"/>
    </xf>
    <xf numFmtId="9" fontId="29" fillId="3" borderId="12" xfId="24" applyFont="1" applyFill="1" applyBorder="1" applyAlignment="1">
      <alignment horizontal="center" vertical="center" wrapText="1"/>
    </xf>
    <xf numFmtId="9" fontId="29" fillId="3" borderId="16" xfId="24" applyFont="1" applyFill="1" applyBorder="1" applyAlignment="1">
      <alignment horizontal="center" vertical="center" wrapText="1"/>
    </xf>
    <xf numFmtId="3" fontId="35" fillId="0" borderId="2" xfId="1" applyNumberFormat="1" applyFont="1" applyBorder="1" applyAlignment="1">
      <alignment horizontal="center" vertical="center"/>
    </xf>
    <xf numFmtId="0" fontId="42" fillId="0" borderId="2" xfId="0" applyFont="1" applyBorder="1" applyAlignment="1">
      <alignment horizontal="center"/>
    </xf>
    <xf numFmtId="3" fontId="32" fillId="4" borderId="6" xfId="0" quotePrefix="1" applyNumberFormat="1" applyFont="1" applyFill="1" applyBorder="1" applyAlignment="1">
      <alignment horizontal="center" vertical="center"/>
    </xf>
    <xf numFmtId="3" fontId="32" fillId="4" borderId="0" xfId="0" quotePrefix="1" applyNumberFormat="1" applyFont="1" applyFill="1" applyAlignment="1">
      <alignment horizontal="center" vertical="center"/>
    </xf>
    <xf numFmtId="3" fontId="32" fillId="4" borderId="71" xfId="0" applyNumberFormat="1" applyFont="1" applyFill="1" applyBorder="1" applyAlignment="1">
      <alignment horizontal="left" vertical="center"/>
    </xf>
    <xf numFmtId="3" fontId="32" fillId="4" borderId="72" xfId="0" applyNumberFormat="1" applyFont="1" applyFill="1" applyBorder="1" applyAlignment="1">
      <alignment horizontal="left" vertical="center"/>
    </xf>
    <xf numFmtId="3" fontId="32" fillId="4" borderId="4" xfId="0" applyNumberFormat="1" applyFont="1" applyFill="1" applyBorder="1" applyAlignment="1">
      <alignment horizontal="center" vertical="center" wrapText="1"/>
    </xf>
    <xf numFmtId="3" fontId="32" fillId="4" borderId="5" xfId="0" applyNumberFormat="1" applyFont="1" applyFill="1" applyBorder="1" applyAlignment="1">
      <alignment horizontal="center" vertical="center" wrapText="1"/>
    </xf>
    <xf numFmtId="3" fontId="32" fillId="4" borderId="33" xfId="0" quotePrefix="1" applyNumberFormat="1" applyFont="1" applyFill="1" applyBorder="1" applyAlignment="1">
      <alignment horizontal="center" vertical="center" wrapText="1"/>
    </xf>
    <xf numFmtId="3" fontId="32" fillId="4" borderId="31" xfId="0" quotePrefix="1" applyNumberFormat="1" applyFont="1" applyFill="1" applyBorder="1" applyAlignment="1">
      <alignment horizontal="center" vertical="center" wrapText="1"/>
    </xf>
    <xf numFmtId="3" fontId="32" fillId="4" borderId="34" xfId="0" quotePrefix="1" applyNumberFormat="1" applyFont="1" applyFill="1" applyBorder="1" applyAlignment="1">
      <alignment horizontal="center" vertical="center" wrapText="1"/>
    </xf>
    <xf numFmtId="3" fontId="32" fillId="4" borderId="24" xfId="0" applyNumberFormat="1" applyFont="1" applyFill="1" applyBorder="1" applyAlignment="1">
      <alignment horizontal="center" vertical="center" wrapText="1"/>
    </xf>
    <xf numFmtId="3" fontId="32" fillId="4" borderId="0" xfId="0" applyNumberFormat="1" applyFont="1" applyFill="1" applyAlignment="1">
      <alignment horizontal="center" vertical="center" wrapText="1"/>
    </xf>
    <xf numFmtId="3" fontId="32" fillId="4" borderId="4" xfId="1" applyNumberFormat="1" applyFont="1" applyFill="1" applyBorder="1" applyAlignment="1">
      <alignment horizontal="center" vertical="center"/>
    </xf>
    <xf numFmtId="3" fontId="32" fillId="4" borderId="23" xfId="1" applyNumberFormat="1" applyFont="1" applyFill="1" applyBorder="1" applyAlignment="1">
      <alignment horizontal="center" vertical="center"/>
    </xf>
    <xf numFmtId="3" fontId="32" fillId="4" borderId="5" xfId="1" applyNumberFormat="1" applyFont="1" applyFill="1" applyBorder="1" applyAlignment="1">
      <alignment horizontal="center" vertical="center"/>
    </xf>
    <xf numFmtId="164" fontId="32" fillId="4" borderId="61" xfId="0" applyNumberFormat="1" applyFont="1" applyFill="1" applyBorder="1" applyAlignment="1">
      <alignment horizontal="center" vertical="center" wrapText="1"/>
    </xf>
    <xf numFmtId="164" fontId="32" fillId="4" borderId="4" xfId="0" applyNumberFormat="1" applyFont="1" applyFill="1" applyBorder="1" applyAlignment="1">
      <alignment horizontal="center" vertical="center" wrapText="1"/>
    </xf>
    <xf numFmtId="164" fontId="32" fillId="4" borderId="5" xfId="0" applyNumberFormat="1" applyFont="1" applyFill="1" applyBorder="1" applyAlignment="1">
      <alignment horizontal="center" vertical="center" wrapText="1"/>
    </xf>
    <xf numFmtId="0" fontId="32" fillId="4" borderId="61" xfId="0" applyFont="1" applyFill="1" applyBorder="1" applyAlignment="1">
      <alignment horizontal="center" vertical="center"/>
    </xf>
    <xf numFmtId="3" fontId="32" fillId="0" borderId="0" xfId="0" applyNumberFormat="1" applyFont="1" applyAlignment="1">
      <alignment horizontal="center" vertical="center" wrapText="1"/>
    </xf>
    <xf numFmtId="0" fontId="42" fillId="0" borderId="0" xfId="0" applyFont="1" applyAlignment="1">
      <alignment horizontal="center"/>
    </xf>
    <xf numFmtId="49" fontId="68" fillId="3" borderId="0" xfId="1" applyNumberFormat="1" applyFont="1" applyFill="1" applyAlignment="1">
      <alignment horizontal="center" vertical="center"/>
    </xf>
    <xf numFmtId="49" fontId="68" fillId="3" borderId="13" xfId="1" applyNumberFormat="1" applyFont="1" applyFill="1" applyBorder="1" applyAlignment="1">
      <alignment horizontal="center" vertical="center"/>
    </xf>
    <xf numFmtId="3" fontId="60" fillId="3" borderId="63" xfId="1" applyNumberFormat="1" applyFont="1" applyFill="1" applyBorder="1" applyAlignment="1">
      <alignment horizontal="center" vertical="center"/>
    </xf>
    <xf numFmtId="3" fontId="60" fillId="3" borderId="82" xfId="1" applyNumberFormat="1" applyFont="1" applyFill="1" applyBorder="1" applyAlignment="1">
      <alignment horizontal="center" vertical="center"/>
    </xf>
    <xf numFmtId="3" fontId="60" fillId="3" borderId="83" xfId="1" applyNumberFormat="1" applyFont="1" applyFill="1" applyBorder="1" applyAlignment="1">
      <alignment horizontal="center" vertical="center"/>
    </xf>
    <xf numFmtId="1" fontId="60" fillId="3" borderId="63" xfId="1" applyNumberFormat="1" applyFont="1" applyFill="1" applyBorder="1" applyAlignment="1">
      <alignment horizontal="center" vertical="center"/>
    </xf>
    <xf numFmtId="9" fontId="60" fillId="3" borderId="64" xfId="2" applyFont="1" applyFill="1" applyBorder="1" applyAlignment="1">
      <alignment horizontal="center" vertical="center"/>
    </xf>
    <xf numFmtId="9" fontId="60" fillId="3" borderId="82" xfId="2" applyFont="1" applyFill="1" applyBorder="1" applyAlignment="1">
      <alignment horizontal="center" vertical="center"/>
    </xf>
    <xf numFmtId="9" fontId="60" fillId="3" borderId="83" xfId="2" applyFont="1" applyFill="1" applyBorder="1" applyAlignment="1">
      <alignment horizontal="center" vertical="center"/>
    </xf>
    <xf numFmtId="164" fontId="60" fillId="3" borderId="64" xfId="2" applyNumberFormat="1" applyFont="1" applyFill="1" applyBorder="1" applyAlignment="1">
      <alignment horizontal="center" vertical="center"/>
    </xf>
    <xf numFmtId="0" fontId="32" fillId="4" borderId="9" xfId="0" quotePrefix="1" applyFont="1" applyFill="1" applyBorder="1" applyAlignment="1">
      <alignment horizontal="center" vertical="center"/>
    </xf>
    <xf numFmtId="0" fontId="32" fillId="4" borderId="38" xfId="0" applyFont="1" applyFill="1" applyBorder="1" applyAlignment="1">
      <alignment horizontal="left" vertical="center"/>
    </xf>
    <xf numFmtId="0" fontId="32" fillId="4" borderId="8" xfId="0" applyFont="1" applyFill="1" applyBorder="1" applyAlignment="1">
      <alignment horizontal="left" vertical="center"/>
    </xf>
    <xf numFmtId="49" fontId="29" fillId="3" borderId="14" xfId="1" applyNumberFormat="1" applyFont="1" applyFill="1" applyBorder="1" applyAlignment="1">
      <alignment horizontal="left" vertical="center" wrapText="1"/>
    </xf>
    <xf numFmtId="49" fontId="29" fillId="3" borderId="0" xfId="1" applyNumberFormat="1" applyFont="1" applyFill="1" applyAlignment="1">
      <alignment horizontal="left" vertical="center" wrapText="1"/>
    </xf>
    <xf numFmtId="0" fontId="32" fillId="4" borderId="9" xfId="0" applyFont="1" applyFill="1" applyBorder="1" applyAlignment="1">
      <alignment horizontal="center" vertical="center"/>
    </xf>
    <xf numFmtId="0" fontId="35" fillId="0" borderId="0" xfId="0" quotePrefix="1" applyFont="1" applyAlignment="1">
      <alignment horizontal="center"/>
    </xf>
    <xf numFmtId="0" fontId="41" fillId="0" borderId="0" xfId="0" applyFont="1" applyAlignment="1">
      <alignment horizontal="center"/>
    </xf>
    <xf numFmtId="0" fontId="32" fillId="4" borderId="22" xfId="0" applyFont="1" applyFill="1" applyBorder="1" applyAlignment="1">
      <alignment horizontal="center" vertical="center"/>
    </xf>
    <xf numFmtId="0" fontId="40" fillId="3" borderId="60" xfId="0" quotePrefix="1" applyFont="1" applyFill="1" applyBorder="1" applyAlignment="1">
      <alignment horizontal="left" vertical="center" wrapText="1"/>
    </xf>
    <xf numFmtId="0" fontId="58" fillId="0" borderId="60" xfId="0" applyFont="1" applyBorder="1" applyAlignment="1">
      <alignment vertical="center" wrapText="1"/>
    </xf>
    <xf numFmtId="0" fontId="42" fillId="0" borderId="60" xfId="0" applyFont="1" applyBorder="1"/>
    <xf numFmtId="0" fontId="27" fillId="0" borderId="14" xfId="0" applyFont="1" applyBorder="1" applyAlignment="1">
      <alignment horizontal="left" vertical="center" wrapText="1"/>
    </xf>
    <xf numFmtId="0" fontId="0" fillId="0" borderId="14" xfId="0" applyBorder="1"/>
    <xf numFmtId="0" fontId="48" fillId="0" borderId="0" xfId="0" applyFont="1" applyAlignment="1">
      <alignment horizontal="center"/>
    </xf>
    <xf numFmtId="0" fontId="0" fillId="0" borderId="9" xfId="0" applyBorder="1" applyAlignment="1">
      <alignment horizontal="center" vertical="center"/>
    </xf>
    <xf numFmtId="0" fontId="50" fillId="3" borderId="41" xfId="0" quotePrefix="1" applyFont="1" applyFill="1" applyBorder="1" applyAlignment="1">
      <alignment horizontal="left" vertical="center" wrapText="1"/>
    </xf>
    <xf numFmtId="0" fontId="50" fillId="3" borderId="41" xfId="0" applyFont="1" applyFill="1" applyBorder="1" applyAlignment="1">
      <alignment horizontal="left" vertical="center" wrapText="1"/>
    </xf>
    <xf numFmtId="0" fontId="29" fillId="3" borderId="14" xfId="0" quotePrefix="1" applyFont="1" applyFill="1" applyBorder="1" applyAlignment="1">
      <alignment horizontal="center" vertical="center" wrapText="1"/>
    </xf>
    <xf numFmtId="0" fontId="29" fillId="3" borderId="13"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13" xfId="0" applyFont="1" applyFill="1" applyBorder="1" applyAlignment="1">
      <alignment horizontal="center" vertical="center" wrapText="1"/>
    </xf>
    <xf numFmtId="0" fontId="29" fillId="3" borderId="41" xfId="0" quotePrefix="1" applyFont="1" applyFill="1" applyBorder="1" applyAlignment="1">
      <alignment horizontal="left" vertical="center" wrapText="1"/>
    </xf>
    <xf numFmtId="0" fontId="29" fillId="3" borderId="42" xfId="0" applyFont="1" applyFill="1" applyBorder="1" applyAlignment="1">
      <alignment horizontal="left" vertical="center" wrapText="1"/>
    </xf>
    <xf numFmtId="0" fontId="38" fillId="3" borderId="59" xfId="193" quotePrefix="1" applyFont="1" applyFill="1" applyBorder="1" applyAlignment="1">
      <alignment horizontal="left" vertical="top" wrapText="1"/>
    </xf>
    <xf numFmtId="0" fontId="40" fillId="0" borderId="59" xfId="0" applyFont="1" applyBorder="1"/>
    <xf numFmtId="0" fontId="32" fillId="4" borderId="22" xfId="194" applyFont="1" applyFill="1" applyBorder="1" applyAlignment="1">
      <alignment horizontal="center" vertical="center" wrapText="1"/>
    </xf>
    <xf numFmtId="0" fontId="20" fillId="0" borderId="9" xfId="0" applyFont="1" applyBorder="1" applyAlignment="1">
      <alignment horizontal="center" vertical="center"/>
    </xf>
    <xf numFmtId="0" fontId="32" fillId="4" borderId="19" xfId="192" applyFont="1" applyFill="1" applyBorder="1" applyAlignment="1">
      <alignment horizontal="center" vertical="center" wrapText="1"/>
    </xf>
    <xf numFmtId="0" fontId="32" fillId="4" borderId="49" xfId="192" applyFont="1" applyFill="1" applyBorder="1" applyAlignment="1">
      <alignment horizontal="center" vertical="center" wrapText="1"/>
    </xf>
    <xf numFmtId="0" fontId="29" fillId="3" borderId="47" xfId="192" applyFont="1" applyFill="1" applyBorder="1" applyAlignment="1">
      <alignment horizontal="center" vertical="center" wrapText="1"/>
    </xf>
    <xf numFmtId="0" fontId="29" fillId="3" borderId="50" xfId="192" applyFont="1" applyFill="1" applyBorder="1" applyAlignment="1">
      <alignment horizontal="center" vertical="center" wrapText="1"/>
    </xf>
    <xf numFmtId="0" fontId="29" fillId="3" borderId="19" xfId="192" applyFont="1" applyFill="1" applyBorder="1" applyAlignment="1">
      <alignment horizontal="center" vertical="center" wrapText="1"/>
    </xf>
    <xf numFmtId="0" fontId="29" fillId="3" borderId="51" xfId="192" applyFont="1" applyFill="1" applyBorder="1" applyAlignment="1">
      <alignment horizontal="center" vertical="center" wrapText="1"/>
    </xf>
    <xf numFmtId="0" fontId="29" fillId="3" borderId="52" xfId="192" applyFont="1" applyFill="1" applyBorder="1" applyAlignment="1">
      <alignment horizontal="center" vertical="center" wrapText="1"/>
    </xf>
    <xf numFmtId="0" fontId="40" fillId="3" borderId="0" xfId="0" applyFont="1" applyFill="1" applyAlignment="1">
      <alignment vertical="top" wrapText="1"/>
    </xf>
    <xf numFmtId="0" fontId="95" fillId="3" borderId="0" xfId="0" applyFont="1" applyFill="1" applyAlignment="1">
      <alignment vertical="top"/>
    </xf>
    <xf numFmtId="0" fontId="0" fillId="0" borderId="0" xfId="0"/>
    <xf numFmtId="0" fontId="28" fillId="6" borderId="92" xfId="0" quotePrefix="1" applyFont="1" applyFill="1" applyBorder="1" applyAlignment="1">
      <alignment horizontal="center" vertical="center" wrapText="1"/>
    </xf>
    <xf numFmtId="0" fontId="28" fillId="6" borderId="0" xfId="0" applyFont="1" applyFill="1" applyAlignment="1">
      <alignment horizontal="center" vertical="center" wrapText="1"/>
    </xf>
    <xf numFmtId="0" fontId="29" fillId="3" borderId="7" xfId="0" quotePrefix="1" applyFont="1" applyFill="1" applyBorder="1" applyAlignment="1">
      <alignment horizontal="left" vertical="center" wrapText="1"/>
    </xf>
    <xf numFmtId="0" fontId="29" fillId="0" borderId="7" xfId="0" applyFont="1" applyBorder="1" applyAlignment="1">
      <alignment vertical="center"/>
    </xf>
    <xf numFmtId="0" fontId="40" fillId="7" borderId="14" xfId="0" applyFont="1" applyFill="1" applyBorder="1" applyAlignment="1">
      <alignment horizontal="left" vertical="top" wrapText="1"/>
    </xf>
    <xf numFmtId="0" fontId="28" fillId="6" borderId="40" xfId="0" applyFont="1" applyFill="1" applyBorder="1" applyAlignment="1">
      <alignment horizontal="center" vertical="center"/>
    </xf>
    <xf numFmtId="0" fontId="28" fillId="6" borderId="46" xfId="0" quotePrefix="1" applyFont="1" applyFill="1" applyBorder="1" applyAlignment="1">
      <alignment horizontal="center" vertical="center" wrapText="1"/>
    </xf>
    <xf numFmtId="0" fontId="28" fillId="6" borderId="46" xfId="0" applyFont="1" applyFill="1" applyBorder="1" applyAlignment="1">
      <alignment horizontal="center" vertical="center" wrapText="1"/>
    </xf>
    <xf numFmtId="0" fontId="39" fillId="7" borderId="19" xfId="0" applyFont="1" applyFill="1" applyBorder="1" applyAlignment="1">
      <alignment horizontal="left" vertical="top" wrapText="1"/>
    </xf>
    <xf numFmtId="0" fontId="38" fillId="7" borderId="18" xfId="0" applyFont="1" applyFill="1" applyBorder="1" applyAlignment="1">
      <alignment horizontal="left" vertical="top" wrapText="1"/>
    </xf>
    <xf numFmtId="0" fontId="28" fillId="4" borderId="76" xfId="0" applyFont="1" applyFill="1" applyBorder="1" applyAlignment="1">
      <alignment vertical="center" wrapText="1"/>
    </xf>
    <xf numFmtId="0" fontId="0" fillId="0" borderId="78" xfId="0" applyBorder="1" applyAlignment="1">
      <alignment vertical="center" wrapText="1"/>
    </xf>
    <xf numFmtId="0" fontId="28" fillId="4" borderId="76" xfId="0" applyFont="1" applyFill="1" applyBorder="1" applyAlignment="1">
      <alignment horizontal="center" vertical="center" wrapText="1"/>
    </xf>
    <xf numFmtId="0" fontId="28" fillId="4" borderId="77" xfId="0" applyFont="1" applyFill="1" applyBorder="1" applyAlignment="1">
      <alignment horizontal="center" vertical="center" wrapText="1"/>
    </xf>
    <xf numFmtId="0" fontId="38" fillId="3" borderId="20" xfId="4" quotePrefix="1" applyFont="1" applyFill="1" applyBorder="1" applyAlignment="1">
      <alignment horizontal="left" vertical="center" wrapText="1"/>
    </xf>
    <xf numFmtId="0" fontId="38" fillId="3" borderId="20" xfId="4" applyFont="1" applyFill="1" applyBorder="1" applyAlignment="1">
      <alignment horizontal="left" vertical="center" wrapText="1"/>
    </xf>
    <xf numFmtId="0" fontId="28" fillId="4" borderId="76" xfId="0" quotePrefix="1" applyFont="1" applyFill="1" applyBorder="1" applyAlignment="1">
      <alignment horizontal="left" vertical="center" wrapText="1"/>
    </xf>
    <xf numFmtId="0" fontId="32" fillId="4" borderId="80" xfId="81" quotePrefix="1" applyFont="1" applyFill="1" applyBorder="1" applyAlignment="1">
      <alignment horizontal="center" vertical="center" wrapText="1"/>
    </xf>
    <xf numFmtId="0" fontId="32" fillId="4" borderId="81" xfId="81" quotePrefix="1" applyFont="1" applyFill="1" applyBorder="1" applyAlignment="1">
      <alignment horizontal="center" vertical="center" wrapText="1"/>
    </xf>
    <xf numFmtId="0" fontId="32" fillId="4" borderId="38" xfId="81" quotePrefix="1" applyFont="1" applyFill="1" applyBorder="1" applyAlignment="1">
      <alignment horizontal="center" vertical="center" wrapText="1"/>
    </xf>
    <xf numFmtId="0" fontId="32" fillId="4" borderId="31" xfId="81" quotePrefix="1" applyFont="1" applyFill="1" applyBorder="1" applyAlignment="1">
      <alignment horizontal="left" vertical="center" wrapText="1"/>
    </xf>
    <xf numFmtId="0" fontId="32" fillId="4" borderId="23" xfId="81" applyFont="1" applyFill="1" applyBorder="1" applyAlignment="1">
      <alignment horizontal="left" vertical="center" wrapText="1"/>
    </xf>
    <xf numFmtId="0" fontId="32" fillId="4" borderId="31" xfId="81" quotePrefix="1" applyFont="1" applyFill="1" applyBorder="1" applyAlignment="1">
      <alignment horizontal="center" vertical="center" wrapText="1"/>
    </xf>
    <xf numFmtId="0" fontId="32" fillId="4" borderId="31" xfId="81" applyFont="1" applyFill="1" applyBorder="1" applyAlignment="1">
      <alignment horizontal="center" vertical="center" wrapText="1"/>
    </xf>
    <xf numFmtId="0" fontId="32" fillId="4" borderId="22" xfId="81" quotePrefix="1" applyFont="1" applyFill="1" applyBorder="1" applyAlignment="1">
      <alignment horizontal="center" vertical="center" wrapText="1"/>
    </xf>
    <xf numFmtId="0" fontId="28" fillId="6" borderId="9" xfId="0" applyFont="1" applyFill="1" applyBorder="1" applyAlignment="1">
      <alignment horizontal="center" vertical="center"/>
    </xf>
    <xf numFmtId="0" fontId="29" fillId="3" borderId="59" xfId="76" applyFont="1" applyFill="1" applyBorder="1" applyAlignment="1">
      <alignment horizontal="center" vertical="center" wrapText="1"/>
    </xf>
    <xf numFmtId="0" fontId="20" fillId="0" borderId="13" xfId="0" applyFont="1" applyBorder="1" applyAlignment="1">
      <alignment horizontal="center" vertical="center" wrapText="1"/>
    </xf>
    <xf numFmtId="0" fontId="109" fillId="0" borderId="0" xfId="0" applyFont="1" applyAlignment="1">
      <alignment horizontal="center" vertical="top" wrapText="1"/>
    </xf>
    <xf numFmtId="0" fontId="20" fillId="0" borderId="0" xfId="0" applyFont="1" applyAlignment="1">
      <alignment horizontal="center" vertical="top" wrapText="1"/>
    </xf>
    <xf numFmtId="0" fontId="38" fillId="3" borderId="0" xfId="77" quotePrefix="1" applyFont="1" applyFill="1" applyAlignment="1">
      <alignment horizontal="left" vertical="top" wrapText="1"/>
    </xf>
    <xf numFmtId="0" fontId="20" fillId="0" borderId="0" xfId="76" applyFont="1" applyAlignment="1">
      <alignment horizontal="left" vertical="center" wrapText="1"/>
    </xf>
    <xf numFmtId="0" fontId="88" fillId="0" borderId="0" xfId="77" applyFont="1" applyAlignment="1">
      <alignment horizontal="center"/>
    </xf>
    <xf numFmtId="0" fontId="35" fillId="0" borderId="0" xfId="78" quotePrefix="1" applyFont="1" applyAlignment="1">
      <alignment horizontal="center"/>
    </xf>
    <xf numFmtId="0" fontId="35" fillId="0" borderId="0" xfId="78" applyFont="1" applyAlignment="1">
      <alignment horizontal="center"/>
    </xf>
    <xf numFmtId="0" fontId="0" fillId="0" borderId="9" xfId="0" applyBorder="1"/>
    <xf numFmtId="0" fontId="38" fillId="3" borderId="60" xfId="0" applyFont="1" applyFill="1" applyBorder="1"/>
    <xf numFmtId="0" fontId="106" fillId="0" borderId="60" xfId="0" applyFont="1" applyBorder="1"/>
    <xf numFmtId="0" fontId="28" fillId="6" borderId="9" xfId="0" applyFont="1" applyFill="1" applyBorder="1" applyAlignment="1">
      <alignment horizontal="center" vertical="center" wrapText="1"/>
    </xf>
    <xf numFmtId="0" fontId="35" fillId="0" borderId="0" xfId="93" applyFont="1" applyAlignment="1">
      <alignment horizontal="center"/>
    </xf>
    <xf numFmtId="49" fontId="32" fillId="4" borderId="2" xfId="1" quotePrefix="1" applyNumberFormat="1" applyFont="1" applyFill="1" applyBorder="1" applyAlignment="1">
      <alignment horizontal="center" vertical="center" wrapText="1"/>
    </xf>
    <xf numFmtId="0" fontId="38" fillId="3" borderId="20" xfId="191" applyFont="1" applyFill="1" applyBorder="1" applyAlignment="1">
      <alignment horizontal="left" vertical="top" wrapText="1"/>
    </xf>
    <xf numFmtId="0" fontId="40" fillId="3" borderId="20" xfId="197" quotePrefix="1" applyFont="1" applyFill="1" applyBorder="1" applyAlignment="1">
      <alignment horizontal="left" vertical="top" wrapText="1"/>
    </xf>
    <xf numFmtId="0" fontId="0" fillId="0" borderId="9" xfId="0" applyBorder="1" applyAlignment="1">
      <alignment wrapText="1"/>
    </xf>
    <xf numFmtId="0" fontId="44" fillId="0" borderId="0" xfId="197" applyFont="1" applyAlignment="1">
      <alignment horizontal="left" vertical="center" wrapText="1"/>
    </xf>
    <xf numFmtId="0" fontId="38" fillId="3" borderId="20" xfId="191" quotePrefix="1" applyFont="1" applyFill="1" applyBorder="1" applyAlignment="1">
      <alignment horizontal="left" vertical="center" wrapText="1"/>
    </xf>
    <xf numFmtId="0" fontId="38" fillId="3" borderId="20" xfId="191" applyFont="1" applyFill="1" applyBorder="1" applyAlignment="1">
      <alignment horizontal="left" vertical="center" wrapText="1"/>
    </xf>
    <xf numFmtId="0" fontId="40" fillId="0" borderId="0" xfId="0" applyFont="1" applyAlignment="1">
      <alignment horizontal="center" vertical="center"/>
    </xf>
    <xf numFmtId="0" fontId="40" fillId="0" borderId="0" xfId="0" applyFont="1" applyAlignment="1">
      <alignment horizontal="left" vertical="center"/>
    </xf>
    <xf numFmtId="0" fontId="40" fillId="0" borderId="0" xfId="0" quotePrefix="1" applyFont="1" applyAlignment="1">
      <alignment horizontal="left" vertical="center" wrapText="1"/>
    </xf>
    <xf numFmtId="0" fontId="40" fillId="0" borderId="0" xfId="0" applyFont="1" applyAlignment="1">
      <alignment horizontal="left" vertical="center" wrapText="1"/>
    </xf>
    <xf numFmtId="0" fontId="29" fillId="0" borderId="0" xfId="0" applyFont="1"/>
    <xf numFmtId="0" fontId="40" fillId="0" borderId="0" xfId="0" quotePrefix="1" applyFont="1" applyAlignment="1">
      <alignment horizontal="left" vertical="top" wrapText="1"/>
    </xf>
    <xf numFmtId="0" fontId="40" fillId="0" borderId="0" xfId="0" applyFont="1" applyAlignment="1">
      <alignment vertical="top"/>
    </xf>
    <xf numFmtId="3" fontId="35" fillId="3" borderId="7" xfId="197" applyNumberFormat="1" applyFont="1" applyFill="1" applyBorder="1" applyAlignment="1">
      <alignment horizontal="center" wrapText="1"/>
    </xf>
    <xf numFmtId="3" fontId="29" fillId="3" borderId="7" xfId="197" applyNumberFormat="1" applyFont="1" applyFill="1" applyBorder="1" applyAlignment="1">
      <alignment horizontal="center" wrapText="1"/>
    </xf>
    <xf numFmtId="3" fontId="35" fillId="3" borderId="12" xfId="1" applyNumberFormat="1" applyFont="1" applyFill="1" applyBorder="1" applyAlignment="1">
      <alignment horizontal="center" vertical="center"/>
    </xf>
  </cellXfs>
  <cellStyles count="199">
    <cellStyle name="Comma" xfId="3" builtinId="3"/>
    <cellStyle name="Comma 2" xfId="6" xr:uid="{6D8382A7-C9DC-4E66-9B1B-4E25F6D7D3B5}"/>
    <cellStyle name="Comma 2 2" xfId="12" xr:uid="{842C22B1-E632-4909-BF19-EB8CDA3662B2}"/>
    <cellStyle name="Comma 2 2 2" xfId="44" xr:uid="{E514ED1C-4301-483D-B7A3-90EFB3EBBE09}"/>
    <cellStyle name="Comma 2 2 2 2" xfId="72" xr:uid="{099BB196-4E67-4AE3-84C2-596A3DC0CFCF}"/>
    <cellStyle name="Comma 2 2 2 2 2" xfId="165" xr:uid="{5171FD3F-36CB-4D91-8911-8F5C347E83E5}"/>
    <cellStyle name="Comma 2 2 2 3" xfId="137" xr:uid="{6DCEB967-B3D2-4FEC-9662-7508A1BEAAB4}"/>
    <cellStyle name="Comma 2 2 3" xfId="109" xr:uid="{C3F62716-CB4B-40A3-BF9B-6960F36C117E}"/>
    <cellStyle name="Comma 2 3" xfId="26" xr:uid="{634D68A9-770A-4F95-BA27-7A4BB2DCF7D4}"/>
    <cellStyle name="Comma 2 3 2" xfId="54" xr:uid="{D9B4202A-2BAF-46AF-9309-6381797B66AF}"/>
    <cellStyle name="Comma 2 3 2 2" xfId="147" xr:uid="{5A47FF80-4566-426A-85B6-F76D33DCFDA6}"/>
    <cellStyle name="Comma 2 3 3" xfId="119" xr:uid="{814B7EB2-933C-4FC5-A40D-457F3D094E23}"/>
    <cellStyle name="Comma 2 4" xfId="38" xr:uid="{C07DDD84-433B-47A4-BEA7-F5CCEFF05B4B}"/>
    <cellStyle name="Comma 2 4 2" xfId="131" xr:uid="{52CD897A-310A-4974-8F94-17F241ED13D9}"/>
    <cellStyle name="Comma 2 5" xfId="70" xr:uid="{C27D6656-2E99-4279-AAA0-0AE78F9EEDB8}"/>
    <cellStyle name="Comma 2 5 2" xfId="163" xr:uid="{AC33FDB7-B88A-4C44-99ED-96941CF2FC57}"/>
    <cellStyle name="Comma 2 6" xfId="103" xr:uid="{C519AC9A-EF80-48B4-9D5C-BBE1E88000C8}"/>
    <cellStyle name="Comma 2 7" xfId="196" xr:uid="{1BF9204E-0BAF-4BB0-9D5C-0D65B5878030}"/>
    <cellStyle name="Comma 3" xfId="9" xr:uid="{54950AC8-C335-4F23-AD28-C8F6F40849EF}"/>
    <cellStyle name="Comma 3 2" xfId="41" xr:uid="{AD5FFA6F-5F7F-4B0D-A738-33373B2EC906}"/>
    <cellStyle name="Comma 3 2 2" xfId="134" xr:uid="{CC2638E8-CEAF-4A96-BCE0-4F73DA3022A1}"/>
    <cellStyle name="Comma 3 3" xfId="106" xr:uid="{4408028C-21EF-4660-ADC7-FB3AE7B6B697}"/>
    <cellStyle name="Comma 4" xfId="32" xr:uid="{0DA16147-D9A3-4347-AE35-974399BBD829}"/>
    <cellStyle name="Comma 4 2" xfId="125" xr:uid="{66A2A4BD-A006-430A-9F29-98ABB5DB56B9}"/>
    <cellStyle name="Comma 5" xfId="35" xr:uid="{76B82E38-63FB-4A28-888C-F93E42C7D4F6}"/>
    <cellStyle name="Comma 5 2" xfId="128" xr:uid="{5E285B4A-9C46-479F-8A69-7560118C248F}"/>
    <cellStyle name="Comma 6" xfId="86" xr:uid="{34F356E8-3E37-464C-96FA-2FF9B3E8D345}"/>
    <cellStyle name="Comma 6 2" xfId="177" xr:uid="{9D2668A0-19EE-4ACF-B02B-EFCF4347A483}"/>
    <cellStyle name="Comma 6 3" xfId="198" xr:uid="{96C20A44-C24D-4A5E-93F1-850228EB4076}"/>
    <cellStyle name="Comma 7" xfId="100" xr:uid="{88D87992-A5D1-4677-A807-20B38372BDCA}"/>
    <cellStyle name="Hyperlink" xfId="83" builtinId="8"/>
    <cellStyle name="Hyperlink 2" xfId="85" xr:uid="{9FEFBCB8-EFDB-4E97-B67C-6AF79231872D}"/>
    <cellStyle name="Normal" xfId="0" builtinId="0"/>
    <cellStyle name="Normal 2" xfId="4" xr:uid="{49E41757-E9BC-4EEB-AD18-1CF0BB20C5D4}"/>
    <cellStyle name="Normal 2 10" xfId="101" xr:uid="{080E5E34-4639-4CE1-A826-E9899C8CD3F3}"/>
    <cellStyle name="Normal 2 2" xfId="7" xr:uid="{08EFE43E-A140-410A-934F-489A72E38F65}"/>
    <cellStyle name="Normal 2 2 2" xfId="13" xr:uid="{1B4A22E4-8BF1-42A6-8653-AE1676319DEE}"/>
    <cellStyle name="Normal 2 2 2 2" xfId="23" xr:uid="{F9766CD9-038F-4BE9-97C4-5473320882F2}"/>
    <cellStyle name="Normal 2 2 2 2 2" xfId="52" xr:uid="{C09BBC1F-6E73-44CC-87F3-3EC8D6271247}"/>
    <cellStyle name="Normal 2 2 2 2 2 2" xfId="145" xr:uid="{0FF3076D-78C4-4396-9CA6-F06FAA0AF9A2}"/>
    <cellStyle name="Normal 2 2 2 2 3" xfId="80" xr:uid="{721D2E50-FA0E-4309-BA9F-F384B3C8D52E}"/>
    <cellStyle name="Normal 2 2 2 2 3 2" xfId="173" xr:uid="{D7BC73DF-84A9-4A1B-9A2B-F006A883AD3F}"/>
    <cellStyle name="Normal 2 2 2 2 4" xfId="92" xr:uid="{53FCE422-42A8-46E7-BEE1-C4DCF285FD29}"/>
    <cellStyle name="Normal 2 2 2 2 4 2" xfId="183" xr:uid="{4471D63B-1795-4134-9705-DC595FE26F51}"/>
    <cellStyle name="Normal 2 2 2 2 5" xfId="117" xr:uid="{733DF8B5-4C76-408A-8337-6F2FE409EA60}"/>
    <cellStyle name="Normal 2 2 2 3" xfId="45" xr:uid="{7DCD4653-53FA-4DCA-9C93-038F9C183B90}"/>
    <cellStyle name="Normal 2 2 2 3 2" xfId="138" xr:uid="{F3B61E7A-DDAB-4A03-87E8-198CEEFD0481}"/>
    <cellStyle name="Normal 2 2 2 4" xfId="110" xr:uid="{B5F786F2-8356-4EB1-8167-42CFD00D344D}"/>
    <cellStyle name="Normal 2 2 3" xfId="20" xr:uid="{BBD0341B-AB70-44E8-8897-D5D49BD6E7BD}"/>
    <cellStyle name="Normal 2 2 3 2" xfId="33" xr:uid="{E45DDA73-B4B9-4991-950D-21A12049DA56}"/>
    <cellStyle name="Normal 2 2 3 2 2" xfId="81" xr:uid="{AD79D723-6D04-4FDB-AF56-6AFA5DAFA5C3}"/>
    <cellStyle name="Normal 2 2 3 2 2 2" xfId="174" xr:uid="{030E66DA-34E5-4A36-9886-F8662223C380}"/>
    <cellStyle name="Normal 2 2 3 2 3" xfId="126" xr:uid="{660FEF25-6C29-4C1D-9BFF-08D4BEE757B8}"/>
    <cellStyle name="Normal 2 2 3 3" xfId="49" xr:uid="{1F546B2C-BAF6-45E1-AC81-72AF5D5728D6}"/>
    <cellStyle name="Normal 2 2 3 3 2" xfId="142" xr:uid="{6BED30B7-662F-4AF2-AAB2-DD795EF95B49}"/>
    <cellStyle name="Normal 2 2 3 4" xfId="76" xr:uid="{DCC8652E-BDCD-420F-9F08-3C5C01B64B7C}"/>
    <cellStyle name="Normal 2 2 3 4 2" xfId="169" xr:uid="{5A5E1018-8129-443C-B831-20EB650EB5A0}"/>
    <cellStyle name="Normal 2 2 3 5" xfId="88" xr:uid="{27D6678C-8CA0-4DCF-8765-7056DF112560}"/>
    <cellStyle name="Normal 2 2 3 5 2" xfId="179" xr:uid="{9C57B6E2-3BA7-439A-AE15-5B442B280CB0}"/>
    <cellStyle name="Normal 2 2 3 6" xfId="114" xr:uid="{5AF5B694-5489-4A8E-90EF-E360D8072DCE}"/>
    <cellStyle name="Normal 2 2 4" xfId="28" xr:uid="{D82902E7-CAFC-46E4-90E8-C2C778890D3E}"/>
    <cellStyle name="Normal 2 2 4 2" xfId="56" xr:uid="{612C4BA5-43EB-4C75-975C-661C91BA4799}"/>
    <cellStyle name="Normal 2 2 4 2 2" xfId="149" xr:uid="{4952635D-04B9-464C-9B50-30CFD6FE4BE0}"/>
    <cellStyle name="Normal 2 2 4 3" xfId="63" xr:uid="{51141C8E-5AC7-4D79-9BD7-97D35F4D99F4}"/>
    <cellStyle name="Normal 2 2 4 3 2" xfId="68" xr:uid="{ECDEF8CA-E56B-42B8-8818-359C07F307D9}"/>
    <cellStyle name="Normal 2 2 4 3 2 2" xfId="99" xr:uid="{CFEDBF31-A8AB-4EE9-B99C-EDE4024DBAE1}"/>
    <cellStyle name="Normal 2 2 4 3 2 2 2" xfId="190" xr:uid="{872B706E-B1B6-4459-B37E-CBA265DAA4D9}"/>
    <cellStyle name="Normal 2 2 4 3 2 2 3" xfId="195" xr:uid="{5F7942AD-67A3-4D33-8994-63A8FD677EEB}"/>
    <cellStyle name="Normal 2 2 4 3 2 3" xfId="161" xr:uid="{A3C52783-6534-47DF-9CFE-3E18B87AB645}"/>
    <cellStyle name="Normal 2 2 4 3 3" xfId="156" xr:uid="{1554A522-FAC3-4B0E-BE66-7EBA042A5E89}"/>
    <cellStyle name="Normal 2 2 4 4" xfId="121" xr:uid="{3AA01BD9-AE08-48BF-B616-5088B0A2E67C}"/>
    <cellStyle name="Normal 2 2 5" xfId="39" xr:uid="{C7BD57EA-4C6F-4981-907D-2AFEBB8CF124}"/>
    <cellStyle name="Normal 2 2 5 2" xfId="132" xr:uid="{82EEF04B-8B13-4922-9146-9912DD0E86B4}"/>
    <cellStyle name="Normal 2 2 6" xfId="61" xr:uid="{5B36BDFE-6CC1-4DE3-83F7-57732C1DFB0A}"/>
    <cellStyle name="Normal 2 2 6 2" xfId="66" xr:uid="{62354781-1C47-4D02-8E59-865ABB3039FD}"/>
    <cellStyle name="Normal 2 2 6 2 2" xfId="97" xr:uid="{A2F48EEF-B845-4C20-8EBA-CB32BB387EBC}"/>
    <cellStyle name="Normal 2 2 6 2 2 2" xfId="188" xr:uid="{1DC1BBF2-5C4F-4363-8CFB-5C86F4B3B406}"/>
    <cellStyle name="Normal 2 2 6 2 2 3" xfId="193" xr:uid="{A90753BB-BA5E-419A-B152-EA39A4063CD9}"/>
    <cellStyle name="Normal 2 2 6 2 3" xfId="159" xr:uid="{55C80C88-9A2C-47DE-9CE8-3BE46D718CC2}"/>
    <cellStyle name="Normal 2 2 6 3" xfId="154" xr:uid="{D8655FD0-3408-4B91-9345-F9EA03A38624}"/>
    <cellStyle name="Normal 2 2 7" xfId="94" xr:uid="{B92B37AF-ED0F-4C9C-815E-92C8EDABC06E}"/>
    <cellStyle name="Normal 2 2 7 2" xfId="185" xr:uid="{BEDE6A85-5459-469B-BACA-0CCAE0988A9C}"/>
    <cellStyle name="Normal 2 2 8" xfId="104" xr:uid="{9BE9D346-40EB-45CB-92DE-C7C576083BDA}"/>
    <cellStyle name="Normal 2 3" xfId="10" xr:uid="{3D49962B-F9D5-4771-921A-0BA3B7ABC4DC}"/>
    <cellStyle name="Normal 2 3 2" xfId="21" xr:uid="{019EE72C-8AE4-41EB-8411-37A0D7AA1BEE}"/>
    <cellStyle name="Normal 2 3 2 2" xfId="50" xr:uid="{B3894A55-1F5A-4DDF-9C97-58E399F7624E}"/>
    <cellStyle name="Normal 2 3 2 2 2" xfId="143" xr:uid="{CB4FD68C-BDA3-44EC-806B-6092CA9E04E1}"/>
    <cellStyle name="Normal 2 3 2 3" xfId="78" xr:uid="{B60738F9-DE2F-4737-B2D0-CD29AF0CEC5E}"/>
    <cellStyle name="Normal 2 3 2 3 2" xfId="171" xr:uid="{74C79C3B-031E-4BB4-B14A-F860F6739575}"/>
    <cellStyle name="Normal 2 3 2 4" xfId="90" xr:uid="{936D83C2-2452-4F1F-975B-84048D179724}"/>
    <cellStyle name="Normal 2 3 2 4 2" xfId="181" xr:uid="{E56B6461-9DC5-43F9-9E74-7F88475346BD}"/>
    <cellStyle name="Normal 2 3 2 5" xfId="115" xr:uid="{18ECC8DA-6CAB-4328-844D-212718848344}"/>
    <cellStyle name="Normal 2 3 3" xfId="42" xr:uid="{BD6932D2-4E9E-4761-BA4A-1B72F38E293E}"/>
    <cellStyle name="Normal 2 3 3 2" xfId="135" xr:uid="{23F10EE2-B2CB-4861-9986-E8CB1761B99D}"/>
    <cellStyle name="Normal 2 3 4" xfId="107" xr:uid="{DF5BBE33-4997-4D1D-BECA-7BAB6383C450}"/>
    <cellStyle name="Normal 2 4" xfId="18" xr:uid="{9E0A5F70-6E28-49F2-91CB-F02D56A1BD65}"/>
    <cellStyle name="Normal 2 4 2" xfId="47" xr:uid="{3FBA7CB2-861B-49F2-90BF-E714F7D27E9B}"/>
    <cellStyle name="Normal 2 4 2 2" xfId="140" xr:uid="{E5716652-65AC-420E-8DDD-B5E08CC0680B}"/>
    <cellStyle name="Normal 2 4 3" xfId="77" xr:uid="{BB34A909-842E-48C4-B100-3D0D724F65DB}"/>
    <cellStyle name="Normal 2 4 3 2" xfId="170" xr:uid="{59CBC1BF-4E3C-48AE-AB81-FD0E5D793418}"/>
    <cellStyle name="Normal 2 4 4" xfId="89" xr:uid="{0EFAED29-0009-4B9B-8D5A-9390B65A8573}"/>
    <cellStyle name="Normal 2 4 4 2" xfId="180" xr:uid="{048F4E19-C0C7-4E48-87F7-05E6AA719C51}"/>
    <cellStyle name="Normal 2 4 5" xfId="112" xr:uid="{FC6D09B9-6610-44F9-8E60-ABB5469D6C41}"/>
    <cellStyle name="Normal 2 5" xfId="27" xr:uid="{9AD6CDBD-A62D-496B-B7B6-F6565A2352B5}"/>
    <cellStyle name="Normal 2 5 2" xfId="55" xr:uid="{66CEF65F-1EFC-4879-AEE6-E7A19C4846F6}"/>
    <cellStyle name="Normal 2 5 2 2" xfId="148" xr:uid="{3AFC3F9D-CDAA-4872-9672-9E86DD63CA97}"/>
    <cellStyle name="Normal 2 5 3" xfId="59" xr:uid="{5DE206C4-A337-4AE2-934A-9C6664E46299}"/>
    <cellStyle name="Normal 2 5 3 2" xfId="64" xr:uid="{571CF194-0DC3-41C3-B44E-46A18515ED9A}"/>
    <cellStyle name="Normal 2 5 3 2 2" xfId="95" xr:uid="{6E9A44CB-5F5D-4CEE-A6A7-441C334D357B}"/>
    <cellStyle name="Normal 2 5 3 2 2 2" xfId="186" xr:uid="{4CBB8770-9A73-4D47-8220-7401DE633F9B}"/>
    <cellStyle name="Normal 2 5 3 2 2 3" xfId="191" xr:uid="{57FF78C3-45BB-4253-AF3E-A27ADCFE61A3}"/>
    <cellStyle name="Normal 2 5 3 2 3" xfId="157" xr:uid="{13638B2D-3B86-4552-A209-7FB597A449B0}"/>
    <cellStyle name="Normal 2 5 3 3" xfId="152" xr:uid="{8D7A4274-1440-4BC7-A792-51AC61ED8877}"/>
    <cellStyle name="Normal 2 5 4" xfId="120" xr:uid="{2AF34D62-420A-4E68-A616-7635B739DE5C}"/>
    <cellStyle name="Normal 2 6" xfId="36" xr:uid="{419A9B79-84B9-4B85-8EB3-477958187D80}"/>
    <cellStyle name="Normal 2 6 2" xfId="129" xr:uid="{FC41F6DF-4BAB-4C90-95B0-ADBAF251A342}"/>
    <cellStyle name="Normal 2 7" xfId="69" xr:uid="{758D06F2-D89E-45E7-828F-D7B8BFCC0E71}"/>
    <cellStyle name="Normal 2 7 2" xfId="162" xr:uid="{314E6F28-9C7A-49F9-9397-62B11CAB1470}"/>
    <cellStyle name="Normal 2 8" xfId="74" xr:uid="{BBE7E032-01F5-45C1-8667-E821026CDFE7}"/>
    <cellStyle name="Normal 2 8 2" xfId="167" xr:uid="{C18F1108-6D4A-45FF-B520-DFB61DE0D5BA}"/>
    <cellStyle name="Normal 2 9" xfId="93" xr:uid="{162CEF51-E443-4F2C-9A32-CD4CD4F493EC}"/>
    <cellStyle name="Normal 2 9 2" xfId="184" xr:uid="{B04A4A05-0270-4713-879C-D8F78B02A514}"/>
    <cellStyle name="Normal 3" xfId="16" xr:uid="{6E37A03C-06DF-45D4-9A5F-FEAF1459FB4B}"/>
    <cellStyle name="Normal 3 2" xfId="73" xr:uid="{AFF86931-769D-41D9-89E6-62638D27E754}"/>
    <cellStyle name="Normal 3 2 2" xfId="166" xr:uid="{2855C102-FB6B-4FD4-8AB2-C14782CEE862}"/>
    <cellStyle name="Normal 4" xfId="31" xr:uid="{A510E91D-288D-461F-8B71-ADA7DB868AFA}"/>
    <cellStyle name="Normal 4 2" xfId="124" xr:uid="{C6B019B7-4FFA-4D00-9B36-D57C39425EC4}"/>
    <cellStyle name="Normal 5" xfId="19" xr:uid="{99643F57-7040-43C9-9AC6-942AD9E010CC}"/>
    <cellStyle name="Normal 5 2" xfId="22" xr:uid="{7A9D8DBD-790D-4A3A-AC4E-A32DC6FE7F52}"/>
    <cellStyle name="Normal 5 2 2" xfId="51" xr:uid="{66709CBD-E684-4A86-9B88-2888D28B2193}"/>
    <cellStyle name="Normal 5 2 2 2" xfId="144" xr:uid="{54F28FA3-DB72-4403-B037-488A904A8AFC}"/>
    <cellStyle name="Normal 5 2 3" xfId="79" xr:uid="{E4F8930C-7A34-4D00-9956-CA4E24FCCFF5}"/>
    <cellStyle name="Normal 5 2 3 2" xfId="172" xr:uid="{F8F67690-50BB-4F88-9B8F-707E87AF94CE}"/>
    <cellStyle name="Normal 5 2 4" xfId="91" xr:uid="{5C5886DC-C496-463C-9345-D27C62867F20}"/>
    <cellStyle name="Normal 5 2 4 2" xfId="182" xr:uid="{BFB7AD27-86EE-46B0-842C-9075B46AFBAF}"/>
    <cellStyle name="Normal 5 2 5" xfId="116" xr:uid="{899CB439-937F-44A3-AF58-7682DD536DF7}"/>
    <cellStyle name="Normal 5 3" xfId="30" xr:uid="{8062C584-CE7D-46B4-A1EF-06C3DED8D74C}"/>
    <cellStyle name="Normal 5 3 2" xfId="58" xr:uid="{4608551D-7C04-4F5F-9DCB-9C6D441B0EFB}"/>
    <cellStyle name="Normal 5 3 2 2" xfId="151" xr:uid="{C4055C85-C671-47B7-9935-4AF5F1D1CAB9}"/>
    <cellStyle name="Normal 5 3 3" xfId="62" xr:uid="{6F2CD941-16FC-4643-A1CD-CAF0518ECE5A}"/>
    <cellStyle name="Normal 5 3 3 2" xfId="67" xr:uid="{4DEFA60E-1EDD-4F94-9F95-9931263F8F42}"/>
    <cellStyle name="Normal 5 3 3 2 2" xfId="98" xr:uid="{BE05F1B3-4BCF-46C6-9A62-C7438534321C}"/>
    <cellStyle name="Normal 5 3 3 2 2 2" xfId="189" xr:uid="{762520D7-82A4-41C0-8F0A-4D81F0D50FDE}"/>
    <cellStyle name="Normal 5 3 3 2 2 3" xfId="194" xr:uid="{95B35A43-0C3D-4DC7-94C1-102D689A787A}"/>
    <cellStyle name="Normal 5 3 3 2 3" xfId="160" xr:uid="{3DDE4458-BE1A-440F-BF25-594C6CA0561C}"/>
    <cellStyle name="Normal 5 3 3 3" xfId="155" xr:uid="{B4946219-9B2B-4196-AFC7-EB4A094FBBE6}"/>
    <cellStyle name="Normal 5 3 4" xfId="123" xr:uid="{01B2A56E-6256-4E4A-88F6-F7AF614BCA69}"/>
    <cellStyle name="Normal 5 4" xfId="48" xr:uid="{E6E7C894-EBD6-4321-B3B5-12DE7B107872}"/>
    <cellStyle name="Normal 5 4 2" xfId="141" xr:uid="{030DD810-5D55-49DA-A344-318A4763B045}"/>
    <cellStyle name="Normal 5 5" xfId="60" xr:uid="{5E6B746A-6F00-4FC8-9EE6-43532BA7BD3E}"/>
    <cellStyle name="Normal 5 5 2" xfId="65" xr:uid="{C8D50E18-BBB9-4C90-B21B-7FFDF22C810B}"/>
    <cellStyle name="Normal 5 5 2 2" xfId="96" xr:uid="{4BC8641C-5472-4038-BD17-1182EA2A3BC6}"/>
    <cellStyle name="Normal 5 5 2 2 2" xfId="187" xr:uid="{1E9DE98F-7856-4919-8F0F-2230C39865FE}"/>
    <cellStyle name="Normal 5 5 2 2 3" xfId="192" xr:uid="{9EB7AFEF-2ECA-4282-8033-F775283B3443}"/>
    <cellStyle name="Normal 5 5 2 3" xfId="158" xr:uid="{E00E66EF-CF35-4C31-B041-E57DEF3F57BD}"/>
    <cellStyle name="Normal 5 5 3" xfId="153" xr:uid="{157B1BB6-06B5-4911-90F8-9A31395ABE6C}"/>
    <cellStyle name="Normal 5 6" xfId="75" xr:uid="{B2542F9A-FA3F-45A7-81EE-42B199193280}"/>
    <cellStyle name="Normal 5 6 2" xfId="168" xr:uid="{0AD4D566-8339-4AAD-AC6A-07112FF49DA8}"/>
    <cellStyle name="Normal 5 7" xfId="87" xr:uid="{7021A521-E9E3-4753-9C63-18D55F8C77FF}"/>
    <cellStyle name="Normal 5 7 2" xfId="178" xr:uid="{9FB845F3-8238-4B52-8DEC-50D319BE68C1}"/>
    <cellStyle name="Normal 5 8" xfId="113" xr:uid="{A9B65A5B-F709-4A3D-A869-C50F7EA96848}"/>
    <cellStyle name="Normal 6" xfId="84" xr:uid="{BEFCC849-C349-4AC4-A769-6616C4BBC770}"/>
    <cellStyle name="Normal 6 2" xfId="176" xr:uid="{F76ED9C5-6829-4BCE-B074-44EFCC1685B6}"/>
    <cellStyle name="Normal 6 3" xfId="197" xr:uid="{6BFE5C91-88BC-4956-B384-E1D66D95C5C0}"/>
    <cellStyle name="Normal_statistics 2010" xfId="1" xr:uid="{00000000-0005-0000-0000-000002000000}"/>
    <cellStyle name="Percent" xfId="2" builtinId="5"/>
    <cellStyle name="Percent 2" xfId="5" xr:uid="{08115066-BE54-488A-A9ED-1427B8B4C237}"/>
    <cellStyle name="Percent 2 2" xfId="8" xr:uid="{8F7772C5-9596-4162-8D15-03A8A1393926}"/>
    <cellStyle name="Percent 2 2 2" xfId="14" xr:uid="{03E09240-013E-4D6A-B881-E60D94F5DE5B}"/>
    <cellStyle name="Percent 2 2 2 2" xfId="46" xr:uid="{2345A662-96B8-4F03-B46B-17C208062827}"/>
    <cellStyle name="Percent 2 2 2 2 2" xfId="139" xr:uid="{36C8D058-4EAE-461E-87EC-4BEA3B6ED9EA}"/>
    <cellStyle name="Percent 2 2 2 3" xfId="111" xr:uid="{7DCBD194-D5F9-4FAA-A621-D867CF40AD92}"/>
    <cellStyle name="Percent 2 2 3" xfId="25" xr:uid="{79C8322D-8EDB-48C5-9F7B-7F625086C4F3}"/>
    <cellStyle name="Percent 2 2 3 2" xfId="34" xr:uid="{F22E8234-0BEB-4D51-8409-4C309B0615EA}"/>
    <cellStyle name="Percent 2 2 3 2 2" xfId="82" xr:uid="{9198B0BA-30FE-446D-82A5-7C956F0BF67E}"/>
    <cellStyle name="Percent 2 2 3 2 2 2" xfId="175" xr:uid="{65AD8BF2-C4B5-4DB2-801E-39BF5088ECC4}"/>
    <cellStyle name="Percent 2 2 3 2 3" xfId="127" xr:uid="{E5622F53-2165-405D-9CB2-25E51D9C5E4D}"/>
    <cellStyle name="Percent 2 2 3 3" xfId="53" xr:uid="{0142DD0C-B305-419C-9345-B99759B63E7A}"/>
    <cellStyle name="Percent 2 2 3 3 2" xfId="146" xr:uid="{B23F3929-8A38-4E9E-8C4C-03B75C55271B}"/>
    <cellStyle name="Percent 2 2 3 4" xfId="118" xr:uid="{8390DA48-2802-464B-815D-1973669C0591}"/>
    <cellStyle name="Percent 2 2 4" xfId="29" xr:uid="{20A86D22-D037-42C7-9BD9-5AE6CC9EF2EC}"/>
    <cellStyle name="Percent 2 2 4 2" xfId="57" xr:uid="{7441D635-5C75-46BC-A07F-598F4D6C1C2E}"/>
    <cellStyle name="Percent 2 2 4 2 2" xfId="150" xr:uid="{9610FFD3-54CF-4B31-9FFE-5BBE9C1FBD50}"/>
    <cellStyle name="Percent 2 2 4 3" xfId="122" xr:uid="{FD2283FD-C5FB-4FFF-A06F-0D45CF57D8A8}"/>
    <cellStyle name="Percent 2 2 5" xfId="40" xr:uid="{17D969AD-9667-4100-8042-E6525437EAEF}"/>
    <cellStyle name="Percent 2 2 5 2" xfId="133" xr:uid="{2369C3D1-1516-4FF2-927E-5D07C6F51F78}"/>
    <cellStyle name="Percent 2 2 6" xfId="105" xr:uid="{50CF4AE3-BB3C-4BE3-96BD-09BE21D28D2D}"/>
    <cellStyle name="Percent 2 3" xfId="11" xr:uid="{259ACDD2-3962-453C-9CE8-EFE7D81CD83D}"/>
    <cellStyle name="Percent 2 3 2" xfId="43" xr:uid="{845C5494-434A-48D5-8956-3BD5F33346CA}"/>
    <cellStyle name="Percent 2 3 2 2" xfId="136" xr:uid="{B616B8AF-5C72-430A-8043-E3A72963B17D}"/>
    <cellStyle name="Percent 2 3 3" xfId="108" xr:uid="{4C2AEB4D-B824-4A55-AE58-64FC0EC6529A}"/>
    <cellStyle name="Percent 2 4" xfId="24" xr:uid="{1F7A0C99-AD88-49BC-9B7F-D1C89310402C}"/>
    <cellStyle name="Percent 2 5" xfId="37" xr:uid="{050EE3B4-BD8B-4E97-B2A8-0FCE93286D3B}"/>
    <cellStyle name="Percent 2 5 2" xfId="130" xr:uid="{7CD521B3-DD2C-4CD0-8DFA-530A9BB31510}"/>
    <cellStyle name="Percent 2 6" xfId="71" xr:uid="{C4A669AB-DC5A-478C-B026-4D7961678FF2}"/>
    <cellStyle name="Percent 2 6 2" xfId="164" xr:uid="{31C7452B-243A-449A-B6DA-32EFB44AC377}"/>
    <cellStyle name="Percent 2 7" xfId="102" xr:uid="{500F80EB-E31E-4BF8-B25A-6318BBFC53C0}"/>
    <cellStyle name="Percent 3" xfId="17" xr:uid="{9B9F361B-38DC-4210-9CAE-FC66F73B021B}"/>
    <cellStyle name="Percent 4" xfId="15" xr:uid="{DD85ABDF-3F3B-4D85-BE28-2025114B4D74}"/>
  </cellStyles>
  <dxfs count="0"/>
  <tableStyles count="0" defaultTableStyle="TableStyleMedium2" defaultPivotStyle="PivotStyleMedium9"/>
  <colors>
    <mruColors>
      <color rgb="FF021342"/>
      <color rgb="FF76787B"/>
      <color rgb="FFEA002A"/>
      <color rgb="FF00FF0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49175</xdr:rowOff>
    </xdr:from>
    <xdr:to>
      <xdr:col>3</xdr:col>
      <xdr:colOff>400050</xdr:colOff>
      <xdr:row>0</xdr:row>
      <xdr:rowOff>704850</xdr:rowOff>
    </xdr:to>
    <xdr:pic>
      <xdr:nvPicPr>
        <xdr:cNvPr id="2" name="Picture 1">
          <a:extLst>
            <a:ext uri="{FF2B5EF4-FFF2-40B4-BE49-F238E27FC236}">
              <a16:creationId xmlns:a16="http://schemas.microsoft.com/office/drawing/2014/main" id="{39F9BC81-6E71-4F99-A7CA-A7CC96D4CC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9175"/>
          <a:ext cx="2228850" cy="655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137604</xdr:colOff>
      <xdr:row>44</xdr:row>
      <xdr:rowOff>105834</xdr:rowOff>
    </xdr:from>
    <xdr:to>
      <xdr:col>5</xdr:col>
      <xdr:colOff>302792</xdr:colOff>
      <xdr:row>67</xdr:row>
      <xdr:rowOff>254000</xdr:rowOff>
    </xdr:to>
    <xdr:pic>
      <xdr:nvPicPr>
        <xdr:cNvPr id="4" name="Picture 3">
          <a:extLst>
            <a:ext uri="{FF2B5EF4-FFF2-40B4-BE49-F238E27FC236}">
              <a16:creationId xmlns:a16="http://schemas.microsoft.com/office/drawing/2014/main" id="{820F2610-DE86-8E6A-D18F-D217A1699573}"/>
            </a:ext>
          </a:extLst>
        </xdr:cNvPr>
        <xdr:cNvPicPr>
          <a:picLocks noChangeAspect="1"/>
        </xdr:cNvPicPr>
      </xdr:nvPicPr>
      <xdr:blipFill>
        <a:blip xmlns:r="http://schemas.openxmlformats.org/officeDocument/2006/relationships" r:embed="rId1"/>
        <a:stretch>
          <a:fillRect/>
        </a:stretch>
      </xdr:blipFill>
      <xdr:spPr>
        <a:xfrm>
          <a:off x="137604" y="13694834"/>
          <a:ext cx="8229688" cy="45296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Sustainability\Sustainability%20Reporting\2024%20Annual%20Report%20Business%20&amp;%20Sustainability\Sustainability%20Data%20Pack\esg-data-pack-en%2026-11-%20Locked.xlsx" TargetMode="External"/><Relationship Id="rId1" Type="http://schemas.openxmlformats.org/officeDocument/2006/relationships/externalLinkPath" Target="esg-data-pack-en%2026-11-%20Lock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Z:\Sustainability\Sustainability%20Reporting\Annual%20Report%20Business%20&amp;%20Sustainability\2023\esg-data-pack-en%2026-11-%20Locked.xlsx" TargetMode="External"/><Relationship Id="rId1" Type="http://schemas.openxmlformats.org/officeDocument/2006/relationships/externalLinkPath" Target="/Sustainability/Sustainability%20Reporting/Annual%20Report%20Business%20&amp;%20Sustainability/2023/esg-data-pack-en%2026-11-%20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dex"/>
      <sheetName val="Environment "/>
      <sheetName val="Employer's impact"/>
      <sheetName val="Digital Banking "/>
      <sheetName val="Governance Bodies "/>
      <sheetName val="Remuneration Indexes "/>
      <sheetName val="Ethical Integrity"/>
      <sheetName val="Responsible information"/>
      <sheetName val="Key subsidiaries"/>
      <sheetName val="Reporting Principl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Index"/>
      <sheetName val="Environment "/>
      <sheetName val="Employer's impact"/>
      <sheetName val="Digital Banking "/>
      <sheetName val="Governance Bodies "/>
      <sheetName val="Remuneration Indexes "/>
      <sheetName val="Ethical Integrity"/>
      <sheetName val="Responsible information"/>
      <sheetName val="Key subsidiaries"/>
      <sheetName val="Reporting Principle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AA7F0-869B-4564-A63F-958EF365ACBB}">
  <sheetPr>
    <tabColor rgb="FF021342"/>
  </sheetPr>
  <dimension ref="A1:U29"/>
  <sheetViews>
    <sheetView showGridLines="0" tabSelected="1" zoomScale="70" zoomScaleNormal="70" workbookViewId="0">
      <selection activeCell="A2" sqref="A2:U29"/>
    </sheetView>
  </sheetViews>
  <sheetFormatPr defaultRowHeight="15"/>
  <sheetData>
    <row r="1" spans="1:21" ht="87.95" customHeight="1">
      <c r="A1" s="548"/>
      <c r="B1" s="548"/>
      <c r="C1" s="548"/>
      <c r="D1" s="548"/>
      <c r="E1" s="548"/>
      <c r="F1" s="548"/>
      <c r="G1" s="548"/>
      <c r="H1" s="548"/>
      <c r="I1" s="548"/>
      <c r="J1" s="548"/>
      <c r="K1" s="548"/>
      <c r="L1" s="548"/>
      <c r="M1" s="548"/>
      <c r="N1" s="548"/>
      <c r="O1" s="548"/>
      <c r="P1" s="548"/>
      <c r="Q1" s="548"/>
      <c r="R1" s="548"/>
      <c r="S1" s="548"/>
      <c r="T1" s="548"/>
      <c r="U1" s="548"/>
    </row>
    <row r="2" spans="1:21">
      <c r="A2" s="549" t="s">
        <v>83</v>
      </c>
      <c r="B2" s="550"/>
      <c r="C2" s="550"/>
      <c r="D2" s="550"/>
      <c r="E2" s="550"/>
      <c r="F2" s="550"/>
      <c r="G2" s="550"/>
      <c r="H2" s="550"/>
      <c r="I2" s="550"/>
      <c r="J2" s="550"/>
      <c r="K2" s="550"/>
      <c r="L2" s="550"/>
      <c r="M2" s="550"/>
      <c r="N2" s="550"/>
      <c r="O2" s="550"/>
      <c r="P2" s="550"/>
      <c r="Q2" s="550"/>
      <c r="R2" s="550"/>
      <c r="S2" s="550"/>
      <c r="T2" s="550"/>
      <c r="U2" s="550"/>
    </row>
    <row r="3" spans="1:21">
      <c r="A3" s="550"/>
      <c r="B3" s="550"/>
      <c r="C3" s="550"/>
      <c r="D3" s="550"/>
      <c r="E3" s="550"/>
      <c r="F3" s="550"/>
      <c r="G3" s="550"/>
      <c r="H3" s="550"/>
      <c r="I3" s="550"/>
      <c r="J3" s="550"/>
      <c r="K3" s="550"/>
      <c r="L3" s="550"/>
      <c r="M3" s="550"/>
      <c r="N3" s="550"/>
      <c r="O3" s="550"/>
      <c r="P3" s="550"/>
      <c r="Q3" s="550"/>
      <c r="R3" s="550"/>
      <c r="S3" s="550"/>
      <c r="T3" s="550"/>
      <c r="U3" s="550"/>
    </row>
    <row r="4" spans="1:21">
      <c r="A4" s="550"/>
      <c r="B4" s="550"/>
      <c r="C4" s="550"/>
      <c r="D4" s="550"/>
      <c r="E4" s="550"/>
      <c r="F4" s="550"/>
      <c r="G4" s="550"/>
      <c r="H4" s="550"/>
      <c r="I4" s="550"/>
      <c r="J4" s="550"/>
      <c r="K4" s="550"/>
      <c r="L4" s="550"/>
      <c r="M4" s="550"/>
      <c r="N4" s="550"/>
      <c r="O4" s="550"/>
      <c r="P4" s="550"/>
      <c r="Q4" s="550"/>
      <c r="R4" s="550"/>
      <c r="S4" s="550"/>
      <c r="T4" s="550"/>
      <c r="U4" s="550"/>
    </row>
    <row r="5" spans="1:21">
      <c r="A5" s="550"/>
      <c r="B5" s="550"/>
      <c r="C5" s="550"/>
      <c r="D5" s="550"/>
      <c r="E5" s="550"/>
      <c r="F5" s="550"/>
      <c r="G5" s="550"/>
      <c r="H5" s="550"/>
      <c r="I5" s="550"/>
      <c r="J5" s="550"/>
      <c r="K5" s="550"/>
      <c r="L5" s="550"/>
      <c r="M5" s="550"/>
      <c r="N5" s="550"/>
      <c r="O5" s="550"/>
      <c r="P5" s="550"/>
      <c r="Q5" s="550"/>
      <c r="R5" s="550"/>
      <c r="S5" s="550"/>
      <c r="T5" s="550"/>
      <c r="U5" s="550"/>
    </row>
    <row r="6" spans="1:21">
      <c r="A6" s="550"/>
      <c r="B6" s="550"/>
      <c r="C6" s="550"/>
      <c r="D6" s="550"/>
      <c r="E6" s="550"/>
      <c r="F6" s="550"/>
      <c r="G6" s="550"/>
      <c r="H6" s="550"/>
      <c r="I6" s="550"/>
      <c r="J6" s="550"/>
      <c r="K6" s="550"/>
      <c r="L6" s="550"/>
      <c r="M6" s="550"/>
      <c r="N6" s="550"/>
      <c r="O6" s="550"/>
      <c r="P6" s="550"/>
      <c r="Q6" s="550"/>
      <c r="R6" s="550"/>
      <c r="S6" s="550"/>
      <c r="T6" s="550"/>
      <c r="U6" s="550"/>
    </row>
    <row r="7" spans="1:21">
      <c r="A7" s="550"/>
      <c r="B7" s="550"/>
      <c r="C7" s="550"/>
      <c r="D7" s="550"/>
      <c r="E7" s="550"/>
      <c r="F7" s="550"/>
      <c r="G7" s="550"/>
      <c r="H7" s="550"/>
      <c r="I7" s="550"/>
      <c r="J7" s="550"/>
      <c r="K7" s="550"/>
      <c r="L7" s="550"/>
      <c r="M7" s="550"/>
      <c r="N7" s="550"/>
      <c r="O7" s="550"/>
      <c r="P7" s="550"/>
      <c r="Q7" s="550"/>
      <c r="R7" s="550"/>
      <c r="S7" s="550"/>
      <c r="T7" s="550"/>
      <c r="U7" s="550"/>
    </row>
    <row r="8" spans="1:21">
      <c r="A8" s="550"/>
      <c r="B8" s="550"/>
      <c r="C8" s="550"/>
      <c r="D8" s="550"/>
      <c r="E8" s="550"/>
      <c r="F8" s="550"/>
      <c r="G8" s="550"/>
      <c r="H8" s="550"/>
      <c r="I8" s="550"/>
      <c r="J8" s="550"/>
      <c r="K8" s="550"/>
      <c r="L8" s="550"/>
      <c r="M8" s="550"/>
      <c r="N8" s="550"/>
      <c r="O8" s="550"/>
      <c r="P8" s="550"/>
      <c r="Q8" s="550"/>
      <c r="R8" s="550"/>
      <c r="S8" s="550"/>
      <c r="T8" s="550"/>
      <c r="U8" s="550"/>
    </row>
    <row r="9" spans="1:21">
      <c r="A9" s="550"/>
      <c r="B9" s="550"/>
      <c r="C9" s="550"/>
      <c r="D9" s="550"/>
      <c r="E9" s="550"/>
      <c r="F9" s="550"/>
      <c r="G9" s="550"/>
      <c r="H9" s="550"/>
      <c r="I9" s="550"/>
      <c r="J9" s="550"/>
      <c r="K9" s="550"/>
      <c r="L9" s="550"/>
      <c r="M9" s="550"/>
      <c r="N9" s="550"/>
      <c r="O9" s="550"/>
      <c r="P9" s="550"/>
      <c r="Q9" s="550"/>
      <c r="R9" s="550"/>
      <c r="S9" s="550"/>
      <c r="T9" s="550"/>
      <c r="U9" s="550"/>
    </row>
    <row r="10" spans="1:21">
      <c r="A10" s="550"/>
      <c r="B10" s="550"/>
      <c r="C10" s="550"/>
      <c r="D10" s="550"/>
      <c r="E10" s="550"/>
      <c r="F10" s="550"/>
      <c r="G10" s="550"/>
      <c r="H10" s="550"/>
      <c r="I10" s="550"/>
      <c r="J10" s="550"/>
      <c r="K10" s="550"/>
      <c r="L10" s="550"/>
      <c r="M10" s="550"/>
      <c r="N10" s="550"/>
      <c r="O10" s="550"/>
      <c r="P10" s="550"/>
      <c r="Q10" s="550"/>
      <c r="R10" s="550"/>
      <c r="S10" s="550"/>
      <c r="T10" s="550"/>
      <c r="U10" s="550"/>
    </row>
    <row r="11" spans="1:21">
      <c r="A11" s="550"/>
      <c r="B11" s="550"/>
      <c r="C11" s="550"/>
      <c r="D11" s="550"/>
      <c r="E11" s="550"/>
      <c r="F11" s="550"/>
      <c r="G11" s="550"/>
      <c r="H11" s="550"/>
      <c r="I11" s="550"/>
      <c r="J11" s="550"/>
      <c r="K11" s="550"/>
      <c r="L11" s="550"/>
      <c r="M11" s="550"/>
      <c r="N11" s="550"/>
      <c r="O11" s="550"/>
      <c r="P11" s="550"/>
      <c r="Q11" s="550"/>
      <c r="R11" s="550"/>
      <c r="S11" s="550"/>
      <c r="T11" s="550"/>
      <c r="U11" s="550"/>
    </row>
    <row r="12" spans="1:21">
      <c r="A12" s="550"/>
      <c r="B12" s="550"/>
      <c r="C12" s="550"/>
      <c r="D12" s="550"/>
      <c r="E12" s="550"/>
      <c r="F12" s="550"/>
      <c r="G12" s="550"/>
      <c r="H12" s="550"/>
      <c r="I12" s="550"/>
      <c r="J12" s="550"/>
      <c r="K12" s="550"/>
      <c r="L12" s="550"/>
      <c r="M12" s="550"/>
      <c r="N12" s="550"/>
      <c r="O12" s="550"/>
      <c r="P12" s="550"/>
      <c r="Q12" s="550"/>
      <c r="R12" s="550"/>
      <c r="S12" s="550"/>
      <c r="T12" s="550"/>
      <c r="U12" s="550"/>
    </row>
    <row r="13" spans="1:21">
      <c r="A13" s="550"/>
      <c r="B13" s="550"/>
      <c r="C13" s="550"/>
      <c r="D13" s="550"/>
      <c r="E13" s="550"/>
      <c r="F13" s="550"/>
      <c r="G13" s="550"/>
      <c r="H13" s="550"/>
      <c r="I13" s="550"/>
      <c r="J13" s="550"/>
      <c r="K13" s="550"/>
      <c r="L13" s="550"/>
      <c r="M13" s="550"/>
      <c r="N13" s="550"/>
      <c r="O13" s="550"/>
      <c r="P13" s="550"/>
      <c r="Q13" s="550"/>
      <c r="R13" s="550"/>
      <c r="S13" s="550"/>
      <c r="T13" s="550"/>
      <c r="U13" s="550"/>
    </row>
    <row r="14" spans="1:21">
      <c r="A14" s="550"/>
      <c r="B14" s="550"/>
      <c r="C14" s="550"/>
      <c r="D14" s="550"/>
      <c r="E14" s="550"/>
      <c r="F14" s="550"/>
      <c r="G14" s="550"/>
      <c r="H14" s="550"/>
      <c r="I14" s="550"/>
      <c r="J14" s="550"/>
      <c r="K14" s="550"/>
      <c r="L14" s="550"/>
      <c r="M14" s="550"/>
      <c r="N14" s="550"/>
      <c r="O14" s="550"/>
      <c r="P14" s="550"/>
      <c r="Q14" s="550"/>
      <c r="R14" s="550"/>
      <c r="S14" s="550"/>
      <c r="T14" s="550"/>
      <c r="U14" s="550"/>
    </row>
    <row r="15" spans="1:21">
      <c r="A15" s="550"/>
      <c r="B15" s="550"/>
      <c r="C15" s="550"/>
      <c r="D15" s="550"/>
      <c r="E15" s="550"/>
      <c r="F15" s="550"/>
      <c r="G15" s="550"/>
      <c r="H15" s="550"/>
      <c r="I15" s="550"/>
      <c r="J15" s="550"/>
      <c r="K15" s="550"/>
      <c r="L15" s="550"/>
      <c r="M15" s="550"/>
      <c r="N15" s="550"/>
      <c r="O15" s="550"/>
      <c r="P15" s="550"/>
      <c r="Q15" s="550"/>
      <c r="R15" s="550"/>
      <c r="S15" s="550"/>
      <c r="T15" s="550"/>
      <c r="U15" s="550"/>
    </row>
    <row r="16" spans="1:21">
      <c r="A16" s="550"/>
      <c r="B16" s="550"/>
      <c r="C16" s="550"/>
      <c r="D16" s="550"/>
      <c r="E16" s="550"/>
      <c r="F16" s="550"/>
      <c r="G16" s="550"/>
      <c r="H16" s="550"/>
      <c r="I16" s="550"/>
      <c r="J16" s="550"/>
      <c r="K16" s="550"/>
      <c r="L16" s="550"/>
      <c r="M16" s="550"/>
      <c r="N16" s="550"/>
      <c r="O16" s="550"/>
      <c r="P16" s="550"/>
      <c r="Q16" s="550"/>
      <c r="R16" s="550"/>
      <c r="S16" s="550"/>
      <c r="T16" s="550"/>
      <c r="U16" s="550"/>
    </row>
    <row r="17" spans="1:21">
      <c r="A17" s="550"/>
      <c r="B17" s="550"/>
      <c r="C17" s="550"/>
      <c r="D17" s="550"/>
      <c r="E17" s="550"/>
      <c r="F17" s="550"/>
      <c r="G17" s="550"/>
      <c r="H17" s="550"/>
      <c r="I17" s="550"/>
      <c r="J17" s="550"/>
      <c r="K17" s="550"/>
      <c r="L17" s="550"/>
      <c r="M17" s="550"/>
      <c r="N17" s="550"/>
      <c r="O17" s="550"/>
      <c r="P17" s="550"/>
      <c r="Q17" s="550"/>
      <c r="R17" s="550"/>
      <c r="S17" s="550"/>
      <c r="T17" s="550"/>
      <c r="U17" s="550"/>
    </row>
    <row r="18" spans="1:21">
      <c r="A18" s="550"/>
      <c r="B18" s="550"/>
      <c r="C18" s="550"/>
      <c r="D18" s="550"/>
      <c r="E18" s="550"/>
      <c r="F18" s="550"/>
      <c r="G18" s="550"/>
      <c r="H18" s="550"/>
      <c r="I18" s="550"/>
      <c r="J18" s="550"/>
      <c r="K18" s="550"/>
      <c r="L18" s="550"/>
      <c r="M18" s="550"/>
      <c r="N18" s="550"/>
      <c r="O18" s="550"/>
      <c r="P18" s="550"/>
      <c r="Q18" s="550"/>
      <c r="R18" s="550"/>
      <c r="S18" s="550"/>
      <c r="T18" s="550"/>
      <c r="U18" s="550"/>
    </row>
    <row r="19" spans="1:21">
      <c r="A19" s="550"/>
      <c r="B19" s="550"/>
      <c r="C19" s="550"/>
      <c r="D19" s="550"/>
      <c r="E19" s="550"/>
      <c r="F19" s="550"/>
      <c r="G19" s="550"/>
      <c r="H19" s="550"/>
      <c r="I19" s="550"/>
      <c r="J19" s="550"/>
      <c r="K19" s="550"/>
      <c r="L19" s="550"/>
      <c r="M19" s="550"/>
      <c r="N19" s="550"/>
      <c r="O19" s="550"/>
      <c r="P19" s="550"/>
      <c r="Q19" s="550"/>
      <c r="R19" s="550"/>
      <c r="S19" s="550"/>
      <c r="T19" s="550"/>
      <c r="U19" s="550"/>
    </row>
    <row r="20" spans="1:21">
      <c r="A20" s="550"/>
      <c r="B20" s="550"/>
      <c r="C20" s="550"/>
      <c r="D20" s="550"/>
      <c r="E20" s="550"/>
      <c r="F20" s="550"/>
      <c r="G20" s="550"/>
      <c r="H20" s="550"/>
      <c r="I20" s="550"/>
      <c r="J20" s="550"/>
      <c r="K20" s="550"/>
      <c r="L20" s="550"/>
      <c r="M20" s="550"/>
      <c r="N20" s="550"/>
      <c r="O20" s="550"/>
      <c r="P20" s="550"/>
      <c r="Q20" s="550"/>
      <c r="R20" s="550"/>
      <c r="S20" s="550"/>
      <c r="T20" s="550"/>
      <c r="U20" s="550"/>
    </row>
    <row r="21" spans="1:21">
      <c r="A21" s="550"/>
      <c r="B21" s="550"/>
      <c r="C21" s="550"/>
      <c r="D21" s="550"/>
      <c r="E21" s="550"/>
      <c r="F21" s="550"/>
      <c r="G21" s="550"/>
      <c r="H21" s="550"/>
      <c r="I21" s="550"/>
      <c r="J21" s="550"/>
      <c r="K21" s="550"/>
      <c r="L21" s="550"/>
      <c r="M21" s="550"/>
      <c r="N21" s="550"/>
      <c r="O21" s="550"/>
      <c r="P21" s="550"/>
      <c r="Q21" s="550"/>
      <c r="R21" s="550"/>
      <c r="S21" s="550"/>
      <c r="T21" s="550"/>
      <c r="U21" s="550"/>
    </row>
    <row r="22" spans="1:21">
      <c r="A22" s="550"/>
      <c r="B22" s="550"/>
      <c r="C22" s="550"/>
      <c r="D22" s="550"/>
      <c r="E22" s="550"/>
      <c r="F22" s="550"/>
      <c r="G22" s="550"/>
      <c r="H22" s="550"/>
      <c r="I22" s="550"/>
      <c r="J22" s="550"/>
      <c r="K22" s="550"/>
      <c r="L22" s="550"/>
      <c r="M22" s="550"/>
      <c r="N22" s="550"/>
      <c r="O22" s="550"/>
      <c r="P22" s="550"/>
      <c r="Q22" s="550"/>
      <c r="R22" s="550"/>
      <c r="S22" s="550"/>
      <c r="T22" s="550"/>
      <c r="U22" s="550"/>
    </row>
    <row r="23" spans="1:21">
      <c r="A23" s="550"/>
      <c r="B23" s="550"/>
      <c r="C23" s="550"/>
      <c r="D23" s="550"/>
      <c r="E23" s="550"/>
      <c r="F23" s="550"/>
      <c r="G23" s="550"/>
      <c r="H23" s="550"/>
      <c r="I23" s="550"/>
      <c r="J23" s="550"/>
      <c r="K23" s="550"/>
      <c r="L23" s="550"/>
      <c r="M23" s="550"/>
      <c r="N23" s="550"/>
      <c r="O23" s="550"/>
      <c r="P23" s="550"/>
      <c r="Q23" s="550"/>
      <c r="R23" s="550"/>
      <c r="S23" s="550"/>
      <c r="T23" s="550"/>
      <c r="U23" s="550"/>
    </row>
    <row r="24" spans="1:21">
      <c r="A24" s="550"/>
      <c r="B24" s="550"/>
      <c r="C24" s="550"/>
      <c r="D24" s="550"/>
      <c r="E24" s="550"/>
      <c r="F24" s="550"/>
      <c r="G24" s="550"/>
      <c r="H24" s="550"/>
      <c r="I24" s="550"/>
      <c r="J24" s="550"/>
      <c r="K24" s="550"/>
      <c r="L24" s="550"/>
      <c r="M24" s="550"/>
      <c r="N24" s="550"/>
      <c r="O24" s="550"/>
      <c r="P24" s="550"/>
      <c r="Q24" s="550"/>
      <c r="R24" s="550"/>
      <c r="S24" s="550"/>
      <c r="T24" s="550"/>
      <c r="U24" s="550"/>
    </row>
    <row r="25" spans="1:21">
      <c r="A25" s="550"/>
      <c r="B25" s="550"/>
      <c r="C25" s="550"/>
      <c r="D25" s="550"/>
      <c r="E25" s="550"/>
      <c r="F25" s="550"/>
      <c r="G25" s="550"/>
      <c r="H25" s="550"/>
      <c r="I25" s="550"/>
      <c r="J25" s="550"/>
      <c r="K25" s="550"/>
      <c r="L25" s="550"/>
      <c r="M25" s="550"/>
      <c r="N25" s="550"/>
      <c r="O25" s="550"/>
      <c r="P25" s="550"/>
      <c r="Q25" s="550"/>
      <c r="R25" s="550"/>
      <c r="S25" s="550"/>
      <c r="T25" s="550"/>
      <c r="U25" s="550"/>
    </row>
    <row r="26" spans="1:21">
      <c r="A26" s="550"/>
      <c r="B26" s="550"/>
      <c r="C26" s="550"/>
      <c r="D26" s="550"/>
      <c r="E26" s="550"/>
      <c r="F26" s="550"/>
      <c r="G26" s="550"/>
      <c r="H26" s="550"/>
      <c r="I26" s="550"/>
      <c r="J26" s="550"/>
      <c r="K26" s="550"/>
      <c r="L26" s="550"/>
      <c r="M26" s="550"/>
      <c r="N26" s="550"/>
      <c r="O26" s="550"/>
      <c r="P26" s="550"/>
      <c r="Q26" s="550"/>
      <c r="R26" s="550"/>
      <c r="S26" s="550"/>
      <c r="T26" s="550"/>
      <c r="U26" s="550"/>
    </row>
    <row r="27" spans="1:21">
      <c r="A27" s="550"/>
      <c r="B27" s="550"/>
      <c r="C27" s="550"/>
      <c r="D27" s="550"/>
      <c r="E27" s="550"/>
      <c r="F27" s="550"/>
      <c r="G27" s="550"/>
      <c r="H27" s="550"/>
      <c r="I27" s="550"/>
      <c r="J27" s="550"/>
      <c r="K27" s="550"/>
      <c r="L27" s="550"/>
      <c r="M27" s="550"/>
      <c r="N27" s="550"/>
      <c r="O27" s="550"/>
      <c r="P27" s="550"/>
      <c r="Q27" s="550"/>
      <c r="R27" s="550"/>
      <c r="S27" s="550"/>
      <c r="T27" s="550"/>
      <c r="U27" s="550"/>
    </row>
    <row r="28" spans="1:21">
      <c r="A28" s="550"/>
      <c r="B28" s="550"/>
      <c r="C28" s="550"/>
      <c r="D28" s="550"/>
      <c r="E28" s="550"/>
      <c r="F28" s="550"/>
      <c r="G28" s="550"/>
      <c r="H28" s="550"/>
      <c r="I28" s="550"/>
      <c r="J28" s="550"/>
      <c r="K28" s="550"/>
      <c r="L28" s="550"/>
      <c r="M28" s="550"/>
      <c r="N28" s="550"/>
      <c r="O28" s="550"/>
      <c r="P28" s="550"/>
      <c r="Q28" s="550"/>
      <c r="R28" s="550"/>
      <c r="S28" s="550"/>
      <c r="T28" s="550"/>
      <c r="U28" s="550"/>
    </row>
    <row r="29" spans="1:21">
      <c r="A29" s="550"/>
      <c r="B29" s="550"/>
      <c r="C29" s="550"/>
      <c r="D29" s="550"/>
      <c r="E29" s="550"/>
      <c r="F29" s="550"/>
      <c r="G29" s="550"/>
      <c r="H29" s="550"/>
      <c r="I29" s="550"/>
      <c r="J29" s="550"/>
      <c r="K29" s="550"/>
      <c r="L29" s="550"/>
      <c r="M29" s="550"/>
      <c r="N29" s="550"/>
      <c r="O29" s="550"/>
      <c r="P29" s="550"/>
      <c r="Q29" s="550"/>
      <c r="R29" s="550"/>
      <c r="S29" s="550"/>
      <c r="T29" s="550"/>
      <c r="U29" s="550"/>
    </row>
  </sheetData>
  <sheetProtection algorithmName="SHA-512" hashValue="wSfufHsIx2ICabtCsOPlRp0eWGWSS3IX4wqHRRIbtieV1iE4M2VpAOQAirqJpxHdntt4dxoFewa+p/S1GgtLMw==" saltValue="MwIDU2x4WSGXh9BBREXSqQ==" spinCount="100000" sheet="1" selectLockedCells="1" selectUnlockedCells="1"/>
  <mergeCells count="2">
    <mergeCell ref="A1:U1"/>
    <mergeCell ref="A2:U2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0F700-CFF3-4851-8157-372AA2009ABA}">
  <sheetPr>
    <tabColor rgb="FF021342"/>
  </sheetPr>
  <dimension ref="B2:G21"/>
  <sheetViews>
    <sheetView showGridLines="0" zoomScale="90" zoomScaleNormal="90" workbookViewId="0">
      <selection activeCell="B3" sqref="B3:F3"/>
    </sheetView>
  </sheetViews>
  <sheetFormatPr defaultRowHeight="15"/>
  <cols>
    <col min="1" max="1" width="2.5703125" style="1" customWidth="1"/>
    <col min="2" max="2" width="43.28515625" style="1" customWidth="1"/>
    <col min="3" max="3" width="27.140625" style="1" customWidth="1"/>
    <col min="4" max="6" width="26.85546875" style="1" customWidth="1"/>
    <col min="7" max="16384" width="9.140625" style="1"/>
  </cols>
  <sheetData>
    <row r="2" spans="2:7">
      <c r="B2" s="751" t="s">
        <v>80</v>
      </c>
      <c r="C2" s="751"/>
      <c r="D2" s="751"/>
      <c r="E2" s="751"/>
      <c r="F2" s="751"/>
      <c r="G2" s="349"/>
    </row>
    <row r="3" spans="2:7" ht="24.95" customHeight="1">
      <c r="B3" s="737" t="s">
        <v>464</v>
      </c>
      <c r="C3" s="737"/>
      <c r="D3" s="747"/>
      <c r="E3" s="747"/>
      <c r="F3" s="747"/>
      <c r="G3" s="349"/>
    </row>
    <row r="4" spans="2:7" ht="24.95" customHeight="1">
      <c r="B4" s="401"/>
      <c r="C4" s="752" t="s">
        <v>6</v>
      </c>
      <c r="D4" s="752"/>
      <c r="E4" s="752"/>
      <c r="F4" s="752"/>
    </row>
    <row r="5" spans="2:7" ht="30">
      <c r="B5" s="400"/>
      <c r="C5" s="350" t="s">
        <v>559</v>
      </c>
      <c r="D5" s="351" t="s">
        <v>558</v>
      </c>
      <c r="E5" s="351" t="s">
        <v>460</v>
      </c>
      <c r="F5" s="352" t="s">
        <v>459</v>
      </c>
    </row>
    <row r="6" spans="2:7" ht="24.95" customHeight="1">
      <c r="B6" s="391" t="s">
        <v>461</v>
      </c>
      <c r="C6" s="419">
        <v>303582393.49003792</v>
      </c>
      <c r="D6" s="392">
        <f>C6/$C$9</f>
        <v>0.76929733480822815</v>
      </c>
      <c r="E6" s="420">
        <v>5814</v>
      </c>
      <c r="F6" s="393">
        <f>E6/$E$9</f>
        <v>0.93668438859352343</v>
      </c>
    </row>
    <row r="7" spans="2:7" ht="24.95" customHeight="1">
      <c r="B7" s="391" t="s">
        <v>462</v>
      </c>
      <c r="C7" s="419">
        <v>60344087.540000044</v>
      </c>
      <c r="D7" s="392">
        <f t="shared" ref="D7:D8" si="0">C7/$C$9</f>
        <v>0.15291580378649264</v>
      </c>
      <c r="E7" s="396">
        <v>167</v>
      </c>
      <c r="F7" s="393">
        <f t="shared" ref="F7:F9" si="1">E7/$E$9</f>
        <v>2.6905107137103271E-2</v>
      </c>
    </row>
    <row r="8" spans="2:7" ht="24.95" customHeight="1">
      <c r="B8" s="391" t="s">
        <v>463</v>
      </c>
      <c r="C8" s="395">
        <v>30696481.710000023</v>
      </c>
      <c r="D8" s="392">
        <f t="shared" si="0"/>
        <v>7.7786861405279281E-2</v>
      </c>
      <c r="E8" s="421">
        <v>226</v>
      </c>
      <c r="F8" s="393">
        <f t="shared" si="1"/>
        <v>3.6410504269373291E-2</v>
      </c>
    </row>
    <row r="9" spans="2:7" ht="24.95" customHeight="1">
      <c r="B9" s="394" t="s">
        <v>222</v>
      </c>
      <c r="C9" s="395">
        <f t="shared" ref="C9:E9" si="2">SUM(C6:C8)</f>
        <v>394622962.74003798</v>
      </c>
      <c r="D9" s="392">
        <f>SUM(D6:D8)</f>
        <v>1</v>
      </c>
      <c r="E9" s="396">
        <f t="shared" si="2"/>
        <v>6207</v>
      </c>
      <c r="F9" s="393">
        <f t="shared" si="1"/>
        <v>1</v>
      </c>
    </row>
    <row r="12" spans="2:7">
      <c r="B12" s="751" t="s">
        <v>81</v>
      </c>
      <c r="C12" s="751"/>
      <c r="D12" s="349"/>
      <c r="E12" s="353"/>
      <c r="F12" s="353"/>
    </row>
    <row r="13" spans="2:7" ht="46.5" customHeight="1">
      <c r="B13" s="750" t="s">
        <v>465</v>
      </c>
      <c r="C13" s="737"/>
      <c r="D13" s="354"/>
      <c r="E13" s="354"/>
      <c r="F13" s="354"/>
      <c r="G13" s="349"/>
    </row>
    <row r="14" spans="2:7" ht="24.95" customHeight="1">
      <c r="B14" s="424"/>
      <c r="C14" s="425" t="s">
        <v>6</v>
      </c>
      <c r="D14" s="355"/>
      <c r="E14" s="355"/>
      <c r="F14" s="355"/>
    </row>
    <row r="15" spans="2:7" ht="60" customHeight="1">
      <c r="B15" s="443" t="s">
        <v>466</v>
      </c>
      <c r="C15" s="423">
        <v>0.48484848484848497</v>
      </c>
      <c r="D15" s="349"/>
    </row>
    <row r="18" spans="2:4">
      <c r="B18" s="751" t="s">
        <v>82</v>
      </c>
      <c r="C18" s="751"/>
      <c r="D18" s="349"/>
    </row>
    <row r="19" spans="2:4" ht="31.5" customHeight="1">
      <c r="B19" s="718" t="s">
        <v>467</v>
      </c>
      <c r="C19" s="719"/>
    </row>
    <row r="20" spans="2:4" ht="24.95" customHeight="1">
      <c r="B20" s="426"/>
      <c r="C20" s="427" t="s">
        <v>6</v>
      </c>
    </row>
    <row r="21" spans="2:4" ht="61.5" customHeight="1">
      <c r="B21" s="391" t="s">
        <v>468</v>
      </c>
      <c r="C21" s="423">
        <v>0.48484848484848486</v>
      </c>
      <c r="D21" s="349"/>
    </row>
  </sheetData>
  <sheetProtection algorithmName="SHA-512" hashValue="nJ2VIwItl0itw3xDCIYuDWLj62Q4hkSx3S0KOI7a/fwSa61H2sk3bIWLHfvCmc0XKK+XxTQJ+I/q2OF9r22tEg==" saltValue="B1S1uf+IC4mXQn3g4RVk4Q==" spinCount="100000" sheet="1" objects="1" scenarios="1"/>
  <mergeCells count="7">
    <mergeCell ref="B13:C13"/>
    <mergeCell ref="B18:C18"/>
    <mergeCell ref="B19:C19"/>
    <mergeCell ref="B2:F2"/>
    <mergeCell ref="B3:F3"/>
    <mergeCell ref="C4:F4"/>
    <mergeCell ref="B12:C12"/>
  </mergeCells>
  <pageMargins left="0.7" right="0.7" top="0.75" bottom="0.75" header="0.3" footer="0.3"/>
  <pageSetup paperSize="9" orientation="portrait" r:id="rId1"/>
  <ignoredErrors>
    <ignoredError sqref="C14 C20 C4" numberStoredAsText="1"/>
    <ignoredError sqref="D6:D8 F6:F9 D9:E9"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15662-C5AB-40E3-A857-9DE6D08B9605}">
  <sheetPr>
    <tabColor rgb="FF021342"/>
  </sheetPr>
  <dimension ref="B1:H36"/>
  <sheetViews>
    <sheetView showGridLines="0" zoomScale="90" zoomScaleNormal="90" workbookViewId="0">
      <selection activeCell="B2" sqref="B2"/>
    </sheetView>
  </sheetViews>
  <sheetFormatPr defaultColWidth="9.140625" defaultRowHeight="15"/>
  <cols>
    <col min="1" max="1" width="3.5703125" style="522" customWidth="1"/>
    <col min="2" max="2" width="69.7109375" style="523" customWidth="1"/>
    <col min="3" max="3" width="10.42578125" style="523" customWidth="1"/>
    <col min="4" max="4" width="15.28515625" style="523" customWidth="1"/>
    <col min="5" max="5" width="9.140625" style="523"/>
    <col min="6" max="8" width="9.140625" style="522"/>
    <col min="9" max="9" width="51.42578125" style="522" customWidth="1"/>
    <col min="10" max="16384" width="9.140625" style="522"/>
  </cols>
  <sheetData>
    <row r="1" spans="2:8" ht="15.75" thickBot="1"/>
    <row r="2" spans="2:8" ht="30.75" customHeight="1">
      <c r="B2" s="528" t="s">
        <v>588</v>
      </c>
      <c r="C2" s="527" t="s">
        <v>587</v>
      </c>
      <c r="D2" s="537" t="s">
        <v>488</v>
      </c>
    </row>
    <row r="3" spans="2:8" ht="15" customHeight="1">
      <c r="B3" s="536"/>
      <c r="C3" s="535" t="s">
        <v>489</v>
      </c>
      <c r="D3" s="534" t="s">
        <v>489</v>
      </c>
    </row>
    <row r="4" spans="2:8">
      <c r="B4" s="524" t="s">
        <v>586</v>
      </c>
      <c r="C4" s="529">
        <v>52.6</v>
      </c>
      <c r="D4" s="529">
        <v>129.4</v>
      </c>
      <c r="H4" s="533"/>
    </row>
    <row r="5" spans="2:8">
      <c r="B5" s="525" t="s">
        <v>585</v>
      </c>
      <c r="C5" s="532"/>
      <c r="D5" s="532">
        <v>105</v>
      </c>
    </row>
    <row r="6" spans="2:8">
      <c r="B6" s="525" t="s">
        <v>584</v>
      </c>
      <c r="C6" s="532">
        <v>6.6</v>
      </c>
      <c r="D6" s="532">
        <v>19.399999999999999</v>
      </c>
    </row>
    <row r="7" spans="2:8">
      <c r="B7" s="525" t="s">
        <v>583</v>
      </c>
      <c r="C7" s="532"/>
      <c r="D7" s="532">
        <v>5</v>
      </c>
    </row>
    <row r="8" spans="2:8">
      <c r="B8" s="525" t="s">
        <v>582</v>
      </c>
      <c r="C8" s="532">
        <v>38</v>
      </c>
      <c r="D8" s="532"/>
    </row>
    <row r="9" spans="2:8" ht="15" customHeight="1">
      <c r="B9" s="525" t="s">
        <v>581</v>
      </c>
      <c r="C9" s="532">
        <v>1</v>
      </c>
      <c r="D9" s="532"/>
    </row>
    <row r="10" spans="2:8">
      <c r="B10" s="525" t="s">
        <v>580</v>
      </c>
      <c r="C10" s="532">
        <v>7</v>
      </c>
      <c r="D10" s="532"/>
    </row>
    <row r="11" spans="2:8">
      <c r="B11" s="524" t="s">
        <v>579</v>
      </c>
      <c r="C11" s="529">
        <v>167.10000000000002</v>
      </c>
      <c r="D11" s="529">
        <v>45.099999999999994</v>
      </c>
    </row>
    <row r="12" spans="2:8">
      <c r="B12" s="525" t="s">
        <v>77</v>
      </c>
      <c r="C12" s="532">
        <v>22.5</v>
      </c>
      <c r="D12" s="532"/>
    </row>
    <row r="13" spans="2:8">
      <c r="B13" s="525" t="s">
        <v>578</v>
      </c>
      <c r="C13" s="532">
        <v>1.8</v>
      </c>
      <c r="D13" s="532"/>
    </row>
    <row r="14" spans="2:8">
      <c r="B14" s="525" t="s">
        <v>577</v>
      </c>
      <c r="C14" s="532">
        <v>125.8</v>
      </c>
      <c r="D14" s="532"/>
    </row>
    <row r="15" spans="2:8">
      <c r="B15" s="525" t="s">
        <v>576</v>
      </c>
      <c r="C15" s="532">
        <v>13.4</v>
      </c>
      <c r="D15" s="532"/>
    </row>
    <row r="16" spans="2:8">
      <c r="B16" s="525" t="s">
        <v>78</v>
      </c>
      <c r="C16" s="532">
        <v>0.8</v>
      </c>
      <c r="D16" s="532"/>
    </row>
    <row r="17" spans="2:4">
      <c r="B17" s="525" t="s">
        <v>575</v>
      </c>
      <c r="C17" s="532">
        <v>1.3</v>
      </c>
      <c r="D17" s="532"/>
    </row>
    <row r="18" spans="2:4">
      <c r="B18" s="525" t="s">
        <v>574</v>
      </c>
      <c r="C18" s="532">
        <v>1.5</v>
      </c>
      <c r="D18" s="532"/>
    </row>
    <row r="19" spans="2:4" ht="16.5" customHeight="1">
      <c r="B19" s="525" t="s">
        <v>573</v>
      </c>
      <c r="C19" s="532"/>
      <c r="D19" s="532">
        <v>0.8</v>
      </c>
    </row>
    <row r="20" spans="2:4">
      <c r="B20" s="525" t="s">
        <v>572</v>
      </c>
      <c r="C20" s="531"/>
      <c r="D20" s="530">
        <v>44.3</v>
      </c>
    </row>
    <row r="21" spans="2:4" ht="18.75" customHeight="1">
      <c r="B21" s="524" t="s">
        <v>561</v>
      </c>
      <c r="C21" s="529">
        <v>219.70000000000002</v>
      </c>
      <c r="D21" s="529">
        <v>174</v>
      </c>
    </row>
    <row r="22" spans="2:4" ht="24.75" customHeight="1" thickBot="1">
      <c r="B22" s="574" t="s">
        <v>560</v>
      </c>
      <c r="C22" s="753"/>
      <c r="D22" s="753"/>
    </row>
    <row r="24" spans="2:4" ht="15.75" thickBot="1"/>
    <row r="25" spans="2:4" ht="30" customHeight="1">
      <c r="B25" s="528" t="s">
        <v>571</v>
      </c>
      <c r="C25" s="527" t="s">
        <v>489</v>
      </c>
      <c r="D25" s="522"/>
    </row>
    <row r="26" spans="2:4">
      <c r="B26" s="524" t="s">
        <v>570</v>
      </c>
      <c r="C26" s="766">
        <v>1898</v>
      </c>
      <c r="D26" s="522"/>
    </row>
    <row r="27" spans="2:4">
      <c r="B27" s="525" t="s">
        <v>569</v>
      </c>
      <c r="C27" s="767">
        <v>1429</v>
      </c>
      <c r="D27" s="522"/>
    </row>
    <row r="28" spans="2:4">
      <c r="B28" s="525" t="s">
        <v>568</v>
      </c>
      <c r="C28" s="526">
        <v>230</v>
      </c>
      <c r="D28" s="522"/>
    </row>
    <row r="29" spans="2:4">
      <c r="B29" s="525" t="s">
        <v>567</v>
      </c>
      <c r="C29" s="526">
        <v>192</v>
      </c>
      <c r="D29" s="522"/>
    </row>
    <row r="30" spans="2:4">
      <c r="B30" s="525" t="s">
        <v>566</v>
      </c>
      <c r="C30" s="526">
        <v>40</v>
      </c>
      <c r="D30" s="522"/>
    </row>
    <row r="31" spans="2:4">
      <c r="B31" s="525" t="s">
        <v>565</v>
      </c>
      <c r="C31" s="526">
        <v>8</v>
      </c>
      <c r="D31" s="522"/>
    </row>
    <row r="32" spans="2:4">
      <c r="B32" s="524" t="s">
        <v>564</v>
      </c>
      <c r="C32" s="766">
        <v>1088</v>
      </c>
      <c r="D32" s="522"/>
    </row>
    <row r="33" spans="2:4" ht="15" customHeight="1">
      <c r="B33" s="525" t="s">
        <v>563</v>
      </c>
      <c r="C33" s="526">
        <v>80</v>
      </c>
      <c r="D33" s="522"/>
    </row>
    <row r="34" spans="2:4">
      <c r="B34" s="525" t="s">
        <v>562</v>
      </c>
      <c r="C34" s="767">
        <v>1008</v>
      </c>
      <c r="D34" s="522"/>
    </row>
    <row r="35" spans="2:4" ht="17.25" customHeight="1">
      <c r="B35" s="524" t="s">
        <v>561</v>
      </c>
      <c r="C35" s="766">
        <v>2986</v>
      </c>
      <c r="D35" s="522"/>
    </row>
    <row r="36" spans="2:4" ht="26.25" customHeight="1" thickBot="1">
      <c r="B36" s="754" t="s">
        <v>560</v>
      </c>
      <c r="C36" s="754"/>
      <c r="D36" s="522"/>
    </row>
  </sheetData>
  <sheetProtection algorithmName="SHA-512" hashValue="PXkYf4dUjD4k2pnvvPl+q4FA9R2euyZVzqA5VIN2ELO0FaBGb4RyStVARCNERwjY6hBvjC3f071lBvkyaWkc+A==" saltValue="DjiqTUdNGp/570OKGBoekA==" spinCount="100000" sheet="1" objects="1" scenarios="1"/>
  <mergeCells count="2">
    <mergeCell ref="B22:D22"/>
    <mergeCell ref="B36:C3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DEED2-D2B3-4530-B1B0-236AA60BAC1B}">
  <sheetPr>
    <tabColor rgb="FF021342"/>
  </sheetPr>
  <dimension ref="B2:D12"/>
  <sheetViews>
    <sheetView showGridLines="0" zoomScale="90" zoomScaleNormal="90" workbookViewId="0">
      <selection activeCell="B6" sqref="B6"/>
    </sheetView>
  </sheetViews>
  <sheetFormatPr defaultColWidth="8.85546875" defaultRowHeight="15"/>
  <cols>
    <col min="1" max="1" width="3.140625" style="538" customWidth="1"/>
    <col min="2" max="2" width="57" style="538" customWidth="1"/>
    <col min="3" max="3" width="16.85546875" style="538" customWidth="1"/>
    <col min="4" max="4" width="18.85546875" style="538" customWidth="1"/>
    <col min="5" max="16384" width="8.85546875" style="538"/>
  </cols>
  <sheetData>
    <row r="2" spans="2:4" ht="30.75" customHeight="1">
      <c r="B2" s="750" t="s">
        <v>595</v>
      </c>
      <c r="C2" s="750"/>
      <c r="D2" s="755"/>
    </row>
    <row r="3" spans="2:4" ht="18" customHeight="1">
      <c r="B3" s="541"/>
      <c r="C3" s="540">
        <v>2023</v>
      </c>
      <c r="D3" s="540">
        <v>2024</v>
      </c>
    </row>
    <row r="4" spans="2:4">
      <c r="B4" s="458" t="s">
        <v>594</v>
      </c>
      <c r="C4" s="343">
        <v>34.340000000000003</v>
      </c>
      <c r="D4" s="343">
        <v>14.24</v>
      </c>
    </row>
    <row r="5" spans="2:4">
      <c r="B5" s="458" t="s">
        <v>593</v>
      </c>
      <c r="C5" s="343">
        <v>54.26</v>
      </c>
      <c r="D5" s="343">
        <v>62.75</v>
      </c>
    </row>
    <row r="6" spans="2:4">
      <c r="B6" s="458" t="s">
        <v>592</v>
      </c>
      <c r="C6" s="343">
        <v>11.4</v>
      </c>
      <c r="D6" s="343">
        <v>23.01</v>
      </c>
    </row>
    <row r="7" spans="2:4">
      <c r="B7" s="342" t="s">
        <v>591</v>
      </c>
      <c r="C7" s="768">
        <v>5713</v>
      </c>
      <c r="D7" s="768">
        <v>6921</v>
      </c>
    </row>
    <row r="8" spans="2:4" ht="45">
      <c r="B8" s="539" t="s">
        <v>590</v>
      </c>
      <c r="C8" s="768">
        <v>8620</v>
      </c>
      <c r="D8" s="768">
        <v>7014</v>
      </c>
    </row>
    <row r="9" spans="2:4" ht="36" customHeight="1" thickBot="1">
      <c r="B9" s="757" t="s">
        <v>589</v>
      </c>
      <c r="C9" s="758"/>
      <c r="D9" s="758"/>
    </row>
    <row r="10" spans="2:4">
      <c r="B10" s="756"/>
      <c r="C10" s="756"/>
      <c r="D10" s="756"/>
    </row>
    <row r="11" spans="2:4">
      <c r="B11" s="756"/>
      <c r="C11" s="756"/>
      <c r="D11" s="756"/>
    </row>
    <row r="12" spans="2:4">
      <c r="B12" s="756"/>
      <c r="C12" s="756"/>
      <c r="D12" s="756"/>
    </row>
  </sheetData>
  <sheetProtection algorithmName="SHA-512" hashValue="mwaUMiMuXd278uG+cXsYD69JeWVxTc0iXsdN8FY8w++M1OfZ/dm9UxyA3DfeVKSy0FKp2updO/xWJm9XBG79eg==" saltValue="/dnDvaqnWNurDUGVoK8oYw==" spinCount="100000" sheet="1" objects="1" scenarios="1"/>
  <mergeCells count="3">
    <mergeCell ref="B2:D2"/>
    <mergeCell ref="B10:D12"/>
    <mergeCell ref="B9:D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E95E0-BF3A-4323-8708-F55F1C32271C}">
  <dimension ref="A1:K154"/>
  <sheetViews>
    <sheetView showGridLines="0" zoomScaleNormal="100" workbookViewId="0"/>
  </sheetViews>
  <sheetFormatPr defaultColWidth="9.140625" defaultRowHeight="15"/>
  <cols>
    <col min="1" max="1" width="9.140625" style="479"/>
    <col min="2" max="7" width="10.42578125" style="479" customWidth="1"/>
    <col min="8" max="9" width="9.140625" style="479"/>
    <col min="10" max="10" width="17.85546875" style="479" customWidth="1"/>
    <col min="11" max="12" width="9.140625" style="479"/>
    <col min="13" max="13" width="21.5703125" style="479" customWidth="1"/>
    <col min="14" max="16384" width="9.140625" style="479"/>
  </cols>
  <sheetData>
    <row r="1" spans="1:8" ht="28.5" customHeight="1">
      <c r="A1" s="520"/>
    </row>
    <row r="2" spans="1:8">
      <c r="A2" s="12" t="s">
        <v>381</v>
      </c>
    </row>
    <row r="3" spans="1:8" ht="22.5" customHeight="1">
      <c r="A3" s="761" t="s">
        <v>556</v>
      </c>
      <c r="B3" s="762"/>
      <c r="C3" s="762"/>
      <c r="D3" s="762"/>
      <c r="E3" s="762"/>
      <c r="F3" s="762"/>
      <c r="G3" s="762"/>
      <c r="H3" s="762"/>
    </row>
    <row r="4" spans="1:8" ht="34.5" customHeight="1">
      <c r="A4" s="761" t="s">
        <v>382</v>
      </c>
      <c r="B4" s="762"/>
      <c r="C4" s="762"/>
      <c r="D4" s="762"/>
      <c r="E4" s="762"/>
      <c r="F4" s="762"/>
      <c r="G4" s="762"/>
      <c r="H4" s="762"/>
    </row>
    <row r="5" spans="1:8" ht="30" customHeight="1">
      <c r="A5" s="761" t="s">
        <v>383</v>
      </c>
      <c r="B5" s="762"/>
      <c r="C5" s="762"/>
      <c r="D5" s="762"/>
      <c r="E5" s="762"/>
      <c r="F5" s="762"/>
      <c r="G5" s="762"/>
      <c r="H5" s="762"/>
    </row>
    <row r="6" spans="1:8">
      <c r="A6" s="477"/>
      <c r="B6" s="478"/>
      <c r="C6" s="478"/>
      <c r="D6" s="478"/>
      <c r="E6" s="478"/>
      <c r="F6" s="478"/>
      <c r="G6" s="478"/>
      <c r="H6" s="478"/>
    </row>
    <row r="7" spans="1:8">
      <c r="A7" s="13"/>
    </row>
    <row r="8" spans="1:8">
      <c r="A8" s="12" t="s">
        <v>265</v>
      </c>
    </row>
    <row r="9" spans="1:8">
      <c r="A9" s="88" t="s">
        <v>384</v>
      </c>
    </row>
    <row r="10" spans="1:8">
      <c r="A10" s="88" t="s">
        <v>385</v>
      </c>
      <c r="E10" s="88"/>
    </row>
    <row r="11" spans="1:8">
      <c r="A11" s="88" t="s">
        <v>386</v>
      </c>
    </row>
    <row r="12" spans="1:8">
      <c r="A12" s="13"/>
    </row>
    <row r="13" spans="1:8">
      <c r="A13" s="13"/>
    </row>
    <row r="14" spans="1:8">
      <c r="A14" s="12" t="s">
        <v>387</v>
      </c>
    </row>
    <row r="15" spans="1:8">
      <c r="A15" s="88" t="s">
        <v>388</v>
      </c>
    </row>
    <row r="16" spans="1:8">
      <c r="A16" s="13"/>
    </row>
    <row r="17" spans="1:10">
      <c r="A17" s="13"/>
      <c r="J17" s="12"/>
    </row>
    <row r="18" spans="1:10">
      <c r="A18" s="12" t="s">
        <v>555</v>
      </c>
    </row>
    <row r="19" spans="1:10">
      <c r="A19" s="13" t="s">
        <v>389</v>
      </c>
    </row>
    <row r="21" spans="1:10">
      <c r="A21" s="13" t="s">
        <v>390</v>
      </c>
    </row>
    <row r="23" spans="1:10">
      <c r="A23" s="759" t="s">
        <v>32</v>
      </c>
      <c r="B23" s="14" t="s">
        <v>554</v>
      </c>
      <c r="C23" s="15"/>
      <c r="D23" s="15"/>
      <c r="E23" s="15"/>
      <c r="F23" s="15"/>
      <c r="G23" s="16"/>
    </row>
    <row r="24" spans="1:10">
      <c r="A24" s="759"/>
      <c r="B24" s="17" t="s">
        <v>391</v>
      </c>
      <c r="C24" s="16"/>
      <c r="D24" s="16"/>
      <c r="E24" s="16"/>
      <c r="F24" s="16"/>
      <c r="G24" s="16"/>
    </row>
    <row r="26" spans="1:10">
      <c r="A26" s="759" t="s">
        <v>33</v>
      </c>
      <c r="B26" s="14" t="s">
        <v>553</v>
      </c>
      <c r="C26" s="15"/>
      <c r="D26" s="15"/>
      <c r="E26" s="15"/>
      <c r="F26" s="15"/>
    </row>
    <row r="27" spans="1:10">
      <c r="A27" s="759"/>
      <c r="B27" s="17" t="s">
        <v>392</v>
      </c>
      <c r="C27" s="16"/>
      <c r="D27" s="16"/>
      <c r="E27" s="16"/>
      <c r="F27" s="16"/>
    </row>
    <row r="29" spans="1:10">
      <c r="A29" s="759" t="s">
        <v>34</v>
      </c>
      <c r="B29" s="18" t="s">
        <v>35</v>
      </c>
      <c r="C29" s="760" t="s">
        <v>36</v>
      </c>
      <c r="D29" s="16"/>
      <c r="E29" s="16"/>
      <c r="F29" s="16"/>
    </row>
    <row r="30" spans="1:10">
      <c r="A30" s="759"/>
      <c r="B30" s="19">
        <v>-1</v>
      </c>
      <c r="C30" s="760"/>
      <c r="D30" s="16"/>
      <c r="E30" s="16"/>
      <c r="F30" s="16"/>
    </row>
    <row r="31" spans="1:10">
      <c r="A31" s="475"/>
      <c r="B31" s="19"/>
      <c r="C31" s="476"/>
      <c r="D31" s="16"/>
      <c r="E31" s="16"/>
      <c r="F31" s="16"/>
    </row>
    <row r="33" spans="1:7">
      <c r="A33" s="12" t="s">
        <v>552</v>
      </c>
    </row>
    <row r="34" spans="1:7">
      <c r="A34" s="13" t="s">
        <v>389</v>
      </c>
    </row>
    <row r="36" spans="1:7">
      <c r="A36" s="13" t="s">
        <v>393</v>
      </c>
    </row>
    <row r="37" spans="1:7">
      <c r="F37" s="479" t="s">
        <v>551</v>
      </c>
    </row>
    <row r="38" spans="1:7">
      <c r="A38" s="475" t="s">
        <v>32</v>
      </c>
      <c r="B38" s="17" t="s">
        <v>550</v>
      </c>
      <c r="C38" s="16"/>
      <c r="D38" s="16"/>
      <c r="E38" s="16"/>
      <c r="F38" s="16"/>
      <c r="G38" s="16"/>
    </row>
    <row r="40" spans="1:7">
      <c r="A40" s="475" t="s">
        <v>33</v>
      </c>
      <c r="B40" s="17" t="s">
        <v>549</v>
      </c>
      <c r="C40" s="16"/>
      <c r="D40" s="16"/>
      <c r="E40" s="16"/>
      <c r="F40" s="16"/>
    </row>
    <row r="42" spans="1:7">
      <c r="A42" s="759" t="s">
        <v>34</v>
      </c>
      <c r="B42" s="18" t="s">
        <v>35</v>
      </c>
      <c r="C42" s="760" t="s">
        <v>36</v>
      </c>
      <c r="D42" s="16"/>
      <c r="E42" s="16"/>
      <c r="F42" s="16"/>
    </row>
    <row r="43" spans="1:7">
      <c r="A43" s="759"/>
      <c r="B43" s="19">
        <v>-1</v>
      </c>
      <c r="C43" s="760"/>
      <c r="D43" s="16"/>
      <c r="E43" s="16"/>
      <c r="F43" s="16"/>
    </row>
    <row r="44" spans="1:7">
      <c r="A44" s="13" t="s">
        <v>394</v>
      </c>
    </row>
    <row r="45" spans="1:7">
      <c r="A45" s="13"/>
    </row>
    <row r="47" spans="1:7">
      <c r="A47" s="12" t="s">
        <v>548</v>
      </c>
    </row>
    <row r="48" spans="1:7">
      <c r="A48" s="13" t="s">
        <v>547</v>
      </c>
    </row>
    <row r="51" spans="1:6">
      <c r="A51" s="12" t="s">
        <v>546</v>
      </c>
    </row>
    <row r="52" spans="1:6">
      <c r="A52" s="13" t="s">
        <v>545</v>
      </c>
    </row>
    <row r="53" spans="1:6">
      <c r="A53" s="13" t="s">
        <v>390</v>
      </c>
    </row>
    <row r="55" spans="1:6">
      <c r="A55" s="759" t="s">
        <v>37</v>
      </c>
      <c r="B55" s="23" t="s">
        <v>544</v>
      </c>
      <c r="C55" s="24"/>
      <c r="D55" s="24"/>
      <c r="E55" s="24"/>
      <c r="F55" s="24"/>
    </row>
    <row r="56" spans="1:6">
      <c r="A56" s="759"/>
      <c r="B56" s="17" t="s">
        <v>391</v>
      </c>
      <c r="C56" s="16"/>
      <c r="D56" s="16"/>
      <c r="E56" s="16"/>
      <c r="F56" s="16"/>
    </row>
    <row r="58" spans="1:6">
      <c r="A58" s="759" t="s">
        <v>38</v>
      </c>
      <c r="B58" s="23" t="s">
        <v>543</v>
      </c>
      <c r="C58" s="24"/>
      <c r="D58" s="24"/>
      <c r="E58" s="24"/>
      <c r="F58" s="24"/>
    </row>
    <row r="59" spans="1:6">
      <c r="A59" s="759"/>
      <c r="B59" s="17" t="s">
        <v>392</v>
      </c>
      <c r="C59" s="16"/>
      <c r="D59" s="16"/>
      <c r="E59" s="16"/>
      <c r="F59" s="16"/>
    </row>
    <row r="61" spans="1:6">
      <c r="A61" s="759" t="s">
        <v>34</v>
      </c>
      <c r="B61" s="25" t="s">
        <v>35</v>
      </c>
      <c r="C61" s="760" t="s">
        <v>36</v>
      </c>
      <c r="D61" s="16"/>
      <c r="E61" s="16"/>
      <c r="F61" s="16"/>
    </row>
    <row r="62" spans="1:6">
      <c r="A62" s="759"/>
      <c r="B62" s="19">
        <v>-1</v>
      </c>
      <c r="C62" s="760"/>
      <c r="D62" s="16"/>
      <c r="E62" s="16"/>
      <c r="F62" s="16"/>
    </row>
    <row r="63" spans="1:6">
      <c r="A63" s="475"/>
      <c r="B63" s="19"/>
      <c r="C63" s="476"/>
      <c r="D63" s="16"/>
      <c r="E63" s="16"/>
      <c r="F63" s="16"/>
    </row>
    <row r="65" spans="1:6">
      <c r="A65" s="12" t="s">
        <v>542</v>
      </c>
    </row>
    <row r="66" spans="1:6">
      <c r="A66" s="13" t="s">
        <v>395</v>
      </c>
    </row>
    <row r="67" spans="1:6">
      <c r="A67" s="13" t="s">
        <v>396</v>
      </c>
    </row>
    <row r="69" spans="1:6">
      <c r="A69" s="13" t="s">
        <v>37</v>
      </c>
      <c r="B69" s="17" t="s">
        <v>541</v>
      </c>
      <c r="C69" s="16"/>
      <c r="D69" s="16"/>
      <c r="E69" s="16"/>
      <c r="F69" s="16"/>
    </row>
    <row r="71" spans="1:6">
      <c r="A71" s="13" t="s">
        <v>38</v>
      </c>
      <c r="B71" s="17" t="s">
        <v>540</v>
      </c>
      <c r="C71" s="16"/>
      <c r="D71" s="16"/>
      <c r="E71" s="16"/>
      <c r="F71" s="16"/>
    </row>
    <row r="73" spans="1:6">
      <c r="A73" s="759" t="s">
        <v>34</v>
      </c>
      <c r="B73" s="25" t="s">
        <v>35</v>
      </c>
      <c r="C73" s="760" t="s">
        <v>36</v>
      </c>
      <c r="D73" s="16"/>
      <c r="E73" s="16"/>
      <c r="F73" s="16"/>
    </row>
    <row r="74" spans="1:6">
      <c r="A74" s="759"/>
      <c r="B74" s="19">
        <v>-1</v>
      </c>
      <c r="C74" s="760"/>
      <c r="D74" s="16"/>
      <c r="E74" s="16"/>
      <c r="F74" s="16"/>
    </row>
    <row r="75" spans="1:6">
      <c r="A75" s="13"/>
    </row>
    <row r="77" spans="1:6">
      <c r="A77" s="12" t="s">
        <v>539</v>
      </c>
    </row>
    <row r="78" spans="1:6">
      <c r="A78" s="13" t="s">
        <v>389</v>
      </c>
    </row>
    <row r="80" spans="1:6">
      <c r="A80" s="13" t="s">
        <v>390</v>
      </c>
    </row>
    <row r="82" spans="1:6">
      <c r="A82" s="759" t="s">
        <v>37</v>
      </c>
      <c r="B82" s="14" t="s">
        <v>537</v>
      </c>
      <c r="C82" s="15"/>
      <c r="D82" s="15"/>
      <c r="E82" s="15"/>
      <c r="F82" s="15"/>
    </row>
    <row r="83" spans="1:6">
      <c r="A83" s="759"/>
      <c r="B83" s="17" t="s">
        <v>391</v>
      </c>
      <c r="C83" s="16"/>
      <c r="D83" s="16"/>
      <c r="E83" s="16"/>
      <c r="F83" s="16"/>
    </row>
    <row r="85" spans="1:6">
      <c r="A85" s="759" t="s">
        <v>38</v>
      </c>
      <c r="B85" s="23" t="s">
        <v>536</v>
      </c>
      <c r="C85" s="24"/>
      <c r="D85" s="24"/>
      <c r="E85" s="24"/>
      <c r="F85" s="24"/>
    </row>
    <row r="86" spans="1:6">
      <c r="A86" s="759"/>
      <c r="B86" s="17" t="s">
        <v>392</v>
      </c>
      <c r="C86" s="16"/>
      <c r="D86" s="16"/>
      <c r="E86" s="16"/>
      <c r="F86" s="16"/>
    </row>
    <row r="88" spans="1:6">
      <c r="A88" s="759" t="s">
        <v>34</v>
      </c>
      <c r="B88" s="25" t="s">
        <v>35</v>
      </c>
      <c r="C88" s="760" t="s">
        <v>36</v>
      </c>
      <c r="D88" s="16"/>
      <c r="E88" s="16"/>
      <c r="F88" s="16"/>
    </row>
    <row r="89" spans="1:6">
      <c r="A89" s="759"/>
      <c r="B89" s="19">
        <v>-1</v>
      </c>
      <c r="C89" s="760"/>
      <c r="D89" s="16"/>
      <c r="E89" s="16"/>
      <c r="F89" s="16"/>
    </row>
    <row r="91" spans="1:6">
      <c r="A91" s="12" t="s">
        <v>538</v>
      </c>
    </row>
    <row r="92" spans="1:6">
      <c r="A92" s="13" t="s">
        <v>389</v>
      </c>
    </row>
    <row r="94" spans="1:6">
      <c r="A94" s="13" t="s">
        <v>396</v>
      </c>
    </row>
    <row r="96" spans="1:6">
      <c r="A96" s="475" t="s">
        <v>37</v>
      </c>
      <c r="B96" s="17" t="s">
        <v>537</v>
      </c>
      <c r="C96" s="16"/>
      <c r="D96" s="16"/>
      <c r="E96" s="16"/>
      <c r="F96" s="16"/>
    </row>
    <row r="97" spans="1:11">
      <c r="A97" s="20"/>
    </row>
    <row r="98" spans="1:11">
      <c r="A98" s="475" t="s">
        <v>38</v>
      </c>
      <c r="B98" s="17" t="s">
        <v>536</v>
      </c>
      <c r="C98" s="16"/>
      <c r="D98" s="16"/>
      <c r="E98" s="16"/>
      <c r="F98" s="16"/>
    </row>
    <row r="100" spans="1:11">
      <c r="A100" s="759" t="s">
        <v>34</v>
      </c>
      <c r="B100" s="25" t="s">
        <v>35</v>
      </c>
      <c r="C100" s="760" t="s">
        <v>36</v>
      </c>
      <c r="D100" s="16"/>
      <c r="E100" s="16"/>
      <c r="F100" s="16"/>
    </row>
    <row r="101" spans="1:11">
      <c r="A101" s="759"/>
      <c r="B101" s="19">
        <v>-1</v>
      </c>
      <c r="C101" s="760"/>
      <c r="D101" s="16"/>
      <c r="E101" s="16"/>
      <c r="F101" s="16"/>
    </row>
    <row r="102" spans="1:11">
      <c r="A102" s="13"/>
    </row>
    <row r="104" spans="1:11">
      <c r="A104" s="12" t="s">
        <v>397</v>
      </c>
    </row>
    <row r="105" spans="1:11" ht="41.45" customHeight="1">
      <c r="A105" s="761" t="s">
        <v>398</v>
      </c>
      <c r="B105" s="762"/>
      <c r="C105" s="762"/>
      <c r="D105" s="762"/>
      <c r="E105" s="762"/>
      <c r="F105" s="762"/>
      <c r="G105" s="762"/>
      <c r="H105" s="762"/>
    </row>
    <row r="106" spans="1:11">
      <c r="A106" s="478"/>
      <c r="B106" s="478"/>
      <c r="C106" s="478"/>
      <c r="D106" s="478"/>
      <c r="E106" s="478"/>
      <c r="F106" s="478"/>
      <c r="G106" s="478"/>
      <c r="H106" s="478"/>
    </row>
    <row r="108" spans="1:11">
      <c r="A108" s="12" t="s">
        <v>535</v>
      </c>
    </row>
    <row r="109" spans="1:11" ht="36" customHeight="1">
      <c r="A109" s="761" t="s">
        <v>534</v>
      </c>
      <c r="B109" s="762"/>
      <c r="C109" s="762"/>
      <c r="D109" s="762"/>
      <c r="E109" s="762"/>
      <c r="F109" s="762"/>
      <c r="G109" s="762"/>
      <c r="H109" s="762"/>
    </row>
    <row r="110" spans="1:11">
      <c r="A110" s="478"/>
      <c r="B110" s="478"/>
      <c r="C110" s="478"/>
      <c r="D110" s="478"/>
      <c r="E110" s="478"/>
      <c r="F110" s="478"/>
      <c r="G110" s="478"/>
      <c r="H110" s="478"/>
      <c r="K110" s="12"/>
    </row>
    <row r="112" spans="1:11">
      <c r="A112" s="12" t="s">
        <v>533</v>
      </c>
    </row>
    <row r="113" spans="1:9" ht="33.950000000000003" customHeight="1">
      <c r="A113" s="762" t="s">
        <v>532</v>
      </c>
      <c r="B113" s="762"/>
      <c r="C113" s="762"/>
      <c r="D113" s="762"/>
      <c r="E113" s="762"/>
      <c r="F113" s="762"/>
      <c r="G113" s="762"/>
      <c r="H113" s="762"/>
    </row>
    <row r="114" spans="1:9">
      <c r="A114" s="478"/>
      <c r="B114" s="478"/>
      <c r="C114" s="478"/>
      <c r="D114" s="478"/>
      <c r="E114" s="478"/>
      <c r="F114" s="478"/>
      <c r="G114" s="478"/>
      <c r="H114" s="478"/>
    </row>
    <row r="116" spans="1:9">
      <c r="A116" s="12" t="s">
        <v>399</v>
      </c>
    </row>
    <row r="117" spans="1:9" ht="33.950000000000003" customHeight="1">
      <c r="A117" s="762" t="s">
        <v>400</v>
      </c>
      <c r="B117" s="762"/>
      <c r="C117" s="762"/>
      <c r="D117" s="762"/>
      <c r="E117" s="762"/>
      <c r="F117" s="762"/>
      <c r="G117" s="762"/>
      <c r="H117" s="762"/>
    </row>
    <row r="118" spans="1:9">
      <c r="A118" s="478"/>
      <c r="B118" s="478"/>
      <c r="C118" s="478"/>
      <c r="D118" s="478"/>
      <c r="E118" s="478"/>
      <c r="F118" s="478"/>
      <c r="G118" s="478"/>
      <c r="H118" s="478"/>
    </row>
    <row r="120" spans="1:9">
      <c r="A120" s="12" t="s">
        <v>401</v>
      </c>
    </row>
    <row r="121" spans="1:9" ht="39" customHeight="1">
      <c r="A121" s="762" t="s">
        <v>402</v>
      </c>
      <c r="B121" s="762"/>
      <c r="C121" s="762"/>
      <c r="D121" s="762"/>
      <c r="E121" s="762"/>
      <c r="F121" s="762"/>
      <c r="G121" s="762"/>
      <c r="H121" s="762"/>
    </row>
    <row r="122" spans="1:9">
      <c r="A122" s="478"/>
      <c r="B122" s="478"/>
      <c r="C122" s="478"/>
      <c r="D122" s="478"/>
      <c r="E122" s="478"/>
      <c r="F122" s="478"/>
      <c r="G122" s="478"/>
      <c r="H122" s="478"/>
    </row>
    <row r="123" spans="1:9">
      <c r="A123" s="13"/>
    </row>
    <row r="124" spans="1:9">
      <c r="A124" s="12" t="s">
        <v>277</v>
      </c>
    </row>
    <row r="125" spans="1:9" ht="37.700000000000003" customHeight="1">
      <c r="A125" s="762" t="s">
        <v>531</v>
      </c>
      <c r="B125" s="762"/>
      <c r="C125" s="762"/>
      <c r="D125" s="762"/>
      <c r="E125" s="762"/>
      <c r="F125" s="762"/>
      <c r="G125" s="762"/>
      <c r="H125" s="762"/>
      <c r="I125" s="763"/>
    </row>
    <row r="126" spans="1:9" ht="10.5" customHeight="1">
      <c r="A126" s="762"/>
      <c r="B126" s="762"/>
      <c r="C126" s="762"/>
      <c r="D126" s="762"/>
      <c r="E126" s="762"/>
      <c r="F126" s="762"/>
      <c r="G126" s="762"/>
      <c r="H126" s="762"/>
      <c r="I126" s="763"/>
    </row>
    <row r="127" spans="1:9" ht="15" customHeight="1">
      <c r="A127" s="762" t="s">
        <v>403</v>
      </c>
      <c r="B127" s="762"/>
      <c r="C127" s="762"/>
      <c r="D127" s="762"/>
      <c r="E127" s="762"/>
      <c r="F127" s="762"/>
      <c r="G127" s="762"/>
      <c r="H127" s="762"/>
      <c r="I127" s="763"/>
    </row>
    <row r="128" spans="1:9">
      <c r="A128" s="478"/>
      <c r="B128" s="478"/>
      <c r="C128" s="478"/>
      <c r="D128" s="478"/>
      <c r="E128" s="478"/>
      <c r="F128" s="478"/>
      <c r="G128" s="478"/>
      <c r="H128" s="478"/>
    </row>
    <row r="129" spans="1:9" ht="11.25" customHeight="1">
      <c r="A129" s="13"/>
    </row>
    <row r="130" spans="1:9">
      <c r="A130" s="12" t="s">
        <v>251</v>
      </c>
    </row>
    <row r="131" spans="1:9" ht="24" customHeight="1">
      <c r="A131" s="762" t="s">
        <v>530</v>
      </c>
      <c r="B131" s="762"/>
      <c r="C131" s="762"/>
      <c r="D131" s="762"/>
      <c r="E131" s="762"/>
      <c r="F131" s="762"/>
      <c r="G131" s="762"/>
      <c r="H131" s="762"/>
      <c r="I131" s="763"/>
    </row>
    <row r="132" spans="1:9" ht="12.75" customHeight="1">
      <c r="A132" s="762"/>
      <c r="B132" s="762"/>
      <c r="C132" s="762"/>
      <c r="D132" s="762"/>
      <c r="E132" s="762"/>
      <c r="F132" s="762"/>
      <c r="G132" s="762"/>
      <c r="H132" s="762"/>
      <c r="I132" s="763"/>
    </row>
    <row r="133" spans="1:9" ht="15" customHeight="1">
      <c r="A133" s="762" t="s">
        <v>404</v>
      </c>
      <c r="B133" s="762"/>
      <c r="C133" s="762"/>
      <c r="D133" s="762"/>
      <c r="E133" s="762"/>
      <c r="F133" s="762"/>
      <c r="G133" s="762"/>
      <c r="H133" s="762"/>
      <c r="I133" s="763"/>
    </row>
    <row r="134" spans="1:9">
      <c r="A134" s="13"/>
    </row>
    <row r="135" spans="1:9" ht="33" customHeight="1">
      <c r="A135" s="12" t="s">
        <v>276</v>
      </c>
    </row>
    <row r="136" spans="1:9" ht="24" customHeight="1">
      <c r="A136" s="762" t="s">
        <v>405</v>
      </c>
      <c r="B136" s="762"/>
      <c r="C136" s="762"/>
      <c r="D136" s="762"/>
      <c r="E136" s="762"/>
      <c r="F136" s="762"/>
      <c r="G136" s="762"/>
      <c r="H136" s="762"/>
    </row>
    <row r="137" spans="1:9">
      <c r="A137" s="13"/>
    </row>
    <row r="138" spans="1:9">
      <c r="A138" s="12" t="s">
        <v>249</v>
      </c>
    </row>
    <row r="139" spans="1:9" ht="24" customHeight="1">
      <c r="A139" s="762" t="s">
        <v>406</v>
      </c>
      <c r="B139" s="762"/>
      <c r="C139" s="762"/>
      <c r="D139" s="762"/>
      <c r="E139" s="762"/>
      <c r="F139" s="762"/>
      <c r="G139" s="762"/>
      <c r="H139" s="762"/>
    </row>
    <row r="140" spans="1:9">
      <c r="A140" s="13"/>
    </row>
    <row r="141" spans="1:9">
      <c r="A141" s="12" t="s">
        <v>407</v>
      </c>
    </row>
    <row r="142" spans="1:9" ht="36" customHeight="1">
      <c r="A142" s="761" t="s">
        <v>408</v>
      </c>
      <c r="B142" s="762"/>
      <c r="C142" s="762"/>
      <c r="D142" s="762"/>
      <c r="E142" s="762"/>
      <c r="F142" s="762"/>
      <c r="G142" s="762"/>
      <c r="H142" s="762"/>
    </row>
    <row r="144" spans="1:9">
      <c r="A144" s="21" t="s">
        <v>409</v>
      </c>
    </row>
    <row r="145" spans="1:8">
      <c r="A145" s="13" t="s">
        <v>410</v>
      </c>
    </row>
    <row r="146" spans="1:8">
      <c r="A146" s="13" t="s">
        <v>411</v>
      </c>
    </row>
    <row r="147" spans="1:8">
      <c r="A147" s="13" t="s">
        <v>412</v>
      </c>
    </row>
    <row r="148" spans="1:8">
      <c r="A148" s="13" t="s">
        <v>413</v>
      </c>
    </row>
    <row r="150" spans="1:8">
      <c r="A150" s="21" t="s">
        <v>414</v>
      </c>
      <c r="B150" s="22"/>
      <c r="C150" s="22"/>
      <c r="D150" s="22"/>
      <c r="E150" s="22"/>
      <c r="F150" s="22"/>
      <c r="G150" s="22"/>
      <c r="H150" s="22"/>
    </row>
    <row r="151" spans="1:8" ht="23.45" customHeight="1">
      <c r="A151" s="761" t="s">
        <v>415</v>
      </c>
      <c r="B151" s="762"/>
      <c r="C151" s="762"/>
      <c r="D151" s="762"/>
      <c r="E151" s="762"/>
      <c r="F151" s="762"/>
      <c r="G151" s="762"/>
      <c r="H151" s="762"/>
    </row>
    <row r="152" spans="1:8">
      <c r="A152" s="16"/>
      <c r="B152" s="16"/>
      <c r="C152" s="16"/>
      <c r="D152" s="16"/>
      <c r="E152" s="16"/>
      <c r="F152" s="16"/>
      <c r="G152" s="16"/>
      <c r="H152" s="16"/>
    </row>
    <row r="153" spans="1:8">
      <c r="A153" s="21" t="s">
        <v>416</v>
      </c>
      <c r="B153" s="22"/>
      <c r="C153" s="22"/>
      <c r="D153" s="22"/>
      <c r="E153" s="22"/>
      <c r="F153" s="22"/>
      <c r="G153" s="22"/>
      <c r="H153" s="22"/>
    </row>
    <row r="154" spans="1:8" ht="100.5" customHeight="1">
      <c r="A154" s="764" t="s">
        <v>529</v>
      </c>
      <c r="B154" s="765"/>
      <c r="C154" s="765"/>
      <c r="D154" s="765"/>
      <c r="E154" s="765"/>
      <c r="F154" s="765"/>
      <c r="G154" s="765"/>
      <c r="H154" s="765"/>
    </row>
  </sheetData>
  <sheetProtection algorithmName="SHA-512" hashValue="V/aodhkBIEv1he+wIRHVZGjCRr7GnycxquJd88X3tmMEr6cGlfzGYGp5amXJXfEHfOphy+8bz3vZqzB5YBhvqw==" saltValue="9k1il8756OuSHesPR+0QGw==" spinCount="100000" sheet="1" objects="1" scenarios="1"/>
  <mergeCells count="39">
    <mergeCell ref="A151:H151"/>
    <mergeCell ref="A154:H154"/>
    <mergeCell ref="A139:H139"/>
    <mergeCell ref="A142:H142"/>
    <mergeCell ref="A121:H121"/>
    <mergeCell ref="A58:A59"/>
    <mergeCell ref="A117:H117"/>
    <mergeCell ref="A73:A74"/>
    <mergeCell ref="C73:C74"/>
    <mergeCell ref="C88:C89"/>
    <mergeCell ref="A109:H109"/>
    <mergeCell ref="A113:H113"/>
    <mergeCell ref="A100:A101"/>
    <mergeCell ref="C100:C101"/>
    <mergeCell ref="I125:I127"/>
    <mergeCell ref="A131:H131"/>
    <mergeCell ref="A133:H133"/>
    <mergeCell ref="I131:I133"/>
    <mergeCell ref="A136:H136"/>
    <mergeCell ref="A132:H132"/>
    <mergeCell ref="A126:H126"/>
    <mergeCell ref="A127:H127"/>
    <mergeCell ref="A125:H125"/>
    <mergeCell ref="A42:A43"/>
    <mergeCell ref="C42:C43"/>
    <mergeCell ref="A5:H5"/>
    <mergeCell ref="A3:H3"/>
    <mergeCell ref="A105:H105"/>
    <mergeCell ref="A61:A62"/>
    <mergeCell ref="C61:C62"/>
    <mergeCell ref="A82:A83"/>
    <mergeCell ref="A85:A86"/>
    <mergeCell ref="A88:A89"/>
    <mergeCell ref="A23:A24"/>
    <mergeCell ref="A26:A27"/>
    <mergeCell ref="A29:A30"/>
    <mergeCell ref="C29:C30"/>
    <mergeCell ref="A4:H4"/>
    <mergeCell ref="A55:A5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FD2D6-FAB1-4A4B-81DA-2F540E209DA4}">
  <sheetPr>
    <tabColor rgb="FF021342"/>
  </sheetPr>
  <dimension ref="A1:D112"/>
  <sheetViews>
    <sheetView showGridLines="0" zoomScale="110" zoomScaleNormal="110" workbookViewId="0">
      <selection activeCell="B2" sqref="B2"/>
    </sheetView>
  </sheetViews>
  <sheetFormatPr defaultColWidth="9.140625" defaultRowHeight="15"/>
  <cols>
    <col min="1" max="1" width="4.140625" style="1" customWidth="1"/>
    <col min="2" max="2" width="94.5703125" style="1" customWidth="1"/>
    <col min="3" max="3" width="9.85546875" style="1" customWidth="1"/>
    <col min="4" max="4" width="74.5703125" style="329" customWidth="1"/>
    <col min="5" max="5" width="90.140625" style="1" customWidth="1"/>
    <col min="6" max="16384" width="9.140625" style="1"/>
  </cols>
  <sheetData>
    <row r="1" spans="2:4" ht="16.5">
      <c r="B1" s="323"/>
      <c r="C1" s="324"/>
      <c r="D1" s="325"/>
    </row>
    <row r="2" spans="2:4" ht="16.5">
      <c r="B2" s="326" t="s">
        <v>84</v>
      </c>
      <c r="C2" s="324"/>
      <c r="D2" s="325"/>
    </row>
    <row r="3" spans="2:4">
      <c r="B3" s="542" t="s">
        <v>85</v>
      </c>
      <c r="C3" s="324"/>
      <c r="D3" s="325"/>
    </row>
    <row r="4" spans="2:4">
      <c r="B4" s="543" t="s">
        <v>86</v>
      </c>
      <c r="C4" s="324"/>
      <c r="D4" s="325"/>
    </row>
    <row r="5" spans="2:4">
      <c r="B5" s="543" t="s">
        <v>87</v>
      </c>
      <c r="C5" s="324"/>
      <c r="D5" s="325"/>
    </row>
    <row r="6" spans="2:4">
      <c r="B6" s="543" t="s">
        <v>88</v>
      </c>
      <c r="C6" s="324"/>
      <c r="D6" s="325"/>
    </row>
    <row r="7" spans="2:4">
      <c r="B7" s="543" t="s">
        <v>137</v>
      </c>
      <c r="C7" s="324"/>
      <c r="D7" s="325"/>
    </row>
    <row r="8" spans="2:4">
      <c r="B8" s="543" t="s">
        <v>89</v>
      </c>
      <c r="C8" s="324"/>
      <c r="D8" s="325"/>
    </row>
    <row r="9" spans="2:4">
      <c r="B9" s="543" t="s">
        <v>90</v>
      </c>
      <c r="C9" s="324"/>
      <c r="D9" s="325"/>
    </row>
    <row r="10" spans="2:4">
      <c r="B10" s="543" t="s">
        <v>91</v>
      </c>
      <c r="C10" s="324"/>
      <c r="D10" s="325"/>
    </row>
    <row r="11" spans="2:4">
      <c r="B11" s="543" t="s">
        <v>92</v>
      </c>
      <c r="C11" s="325"/>
      <c r="D11" s="325"/>
    </row>
    <row r="12" spans="2:4">
      <c r="B12" s="543" t="s">
        <v>93</v>
      </c>
      <c r="D12" s="325"/>
    </row>
    <row r="13" spans="2:4">
      <c r="B13" s="543" t="s">
        <v>94</v>
      </c>
      <c r="D13" s="325"/>
    </row>
    <row r="14" spans="2:4">
      <c r="B14" s="543" t="s">
        <v>187</v>
      </c>
      <c r="D14" s="325"/>
    </row>
    <row r="15" spans="2:4">
      <c r="B15" s="543" t="s">
        <v>95</v>
      </c>
      <c r="D15" s="325"/>
    </row>
    <row r="16" spans="2:4">
      <c r="B16" s="543" t="s">
        <v>605</v>
      </c>
      <c r="D16" s="325"/>
    </row>
    <row r="17" spans="1:4">
      <c r="B17" s="543" t="s">
        <v>96</v>
      </c>
      <c r="D17" s="325"/>
    </row>
    <row r="18" spans="1:4">
      <c r="B18" s="543" t="s">
        <v>606</v>
      </c>
      <c r="D18" s="325"/>
    </row>
    <row r="19" spans="1:4">
      <c r="B19" s="543" t="s">
        <v>206</v>
      </c>
      <c r="D19" s="325"/>
    </row>
    <row r="20" spans="1:4">
      <c r="B20" s="543" t="s">
        <v>97</v>
      </c>
      <c r="D20" s="325"/>
    </row>
    <row r="21" spans="1:4">
      <c r="B21" s="327" t="s">
        <v>98</v>
      </c>
      <c r="C21" s="328"/>
      <c r="D21" s="325"/>
    </row>
    <row r="22" spans="1:4" s="415" customFormat="1">
      <c r="A22" s="414"/>
      <c r="B22" s="545" t="s">
        <v>99</v>
      </c>
    </row>
    <row r="23" spans="1:4" s="415" customFormat="1">
      <c r="A23" s="414"/>
      <c r="B23" s="544" t="s">
        <v>527</v>
      </c>
    </row>
    <row r="24" spans="1:4" s="415" customFormat="1">
      <c r="A24" s="414" t="s">
        <v>79</v>
      </c>
      <c r="B24" s="413" t="s">
        <v>494</v>
      </c>
    </row>
    <row r="25" spans="1:4" s="415" customFormat="1">
      <c r="A25" s="414"/>
      <c r="B25" s="413" t="s">
        <v>100</v>
      </c>
    </row>
    <row r="26" spans="1:4" s="415" customFormat="1">
      <c r="A26" s="414"/>
      <c r="B26" s="413" t="s">
        <v>228</v>
      </c>
    </row>
    <row r="27" spans="1:4" s="415" customFormat="1">
      <c r="A27" s="414"/>
      <c r="B27" s="413" t="s">
        <v>229</v>
      </c>
    </row>
    <row r="28" spans="1:4" s="415" customFormat="1">
      <c r="A28" s="414"/>
      <c r="B28" s="413" t="s">
        <v>231</v>
      </c>
    </row>
    <row r="29" spans="1:4" s="415" customFormat="1">
      <c r="A29" s="414"/>
      <c r="B29" s="544" t="s">
        <v>238</v>
      </c>
    </row>
    <row r="30" spans="1:4" s="415" customFormat="1">
      <c r="A30" s="414"/>
      <c r="B30" s="544" t="s">
        <v>240</v>
      </c>
    </row>
    <row r="31" spans="1:4" s="415" customFormat="1">
      <c r="A31" s="414"/>
      <c r="B31" s="544" t="s">
        <v>101</v>
      </c>
    </row>
    <row r="32" spans="1:4" s="415" customFormat="1">
      <c r="A32" s="414"/>
      <c r="B32" s="544" t="s">
        <v>102</v>
      </c>
    </row>
    <row r="33" spans="1:2" s="415" customFormat="1">
      <c r="A33" s="414"/>
      <c r="B33" s="544" t="s">
        <v>246</v>
      </c>
    </row>
    <row r="34" spans="1:2" s="415" customFormat="1">
      <c r="A34" s="414"/>
      <c r="B34" s="544" t="s">
        <v>248</v>
      </c>
    </row>
    <row r="35" spans="1:2" s="415" customFormat="1">
      <c r="A35" s="414"/>
      <c r="B35" s="544" t="s">
        <v>608</v>
      </c>
    </row>
    <row r="36" spans="1:2" s="415" customFormat="1">
      <c r="A36" s="414"/>
      <c r="B36" s="544" t="s">
        <v>609</v>
      </c>
    </row>
    <row r="37" spans="1:2" s="415" customFormat="1">
      <c r="A37" s="414"/>
      <c r="B37" s="544" t="s">
        <v>255</v>
      </c>
    </row>
    <row r="38" spans="1:2" s="415" customFormat="1">
      <c r="A38" s="414"/>
      <c r="B38" s="413" t="s">
        <v>103</v>
      </c>
    </row>
    <row r="39" spans="1:2" s="415" customFormat="1">
      <c r="A39" s="414"/>
      <c r="B39" s="413" t="s">
        <v>262</v>
      </c>
    </row>
    <row r="40" spans="1:2" s="415" customFormat="1">
      <c r="A40" s="414"/>
      <c r="B40" s="413" t="s">
        <v>104</v>
      </c>
    </row>
    <row r="41" spans="1:2" s="415" customFormat="1" ht="18" customHeight="1">
      <c r="A41" s="414"/>
      <c r="B41" s="544" t="s">
        <v>105</v>
      </c>
    </row>
    <row r="42" spans="1:2" s="415" customFormat="1">
      <c r="A42" s="414"/>
      <c r="B42" s="544" t="s">
        <v>267</v>
      </c>
    </row>
    <row r="43" spans="1:2" s="415" customFormat="1">
      <c r="A43" s="414"/>
      <c r="B43" s="413" t="s">
        <v>618</v>
      </c>
    </row>
    <row r="44" spans="1:2" s="415" customFormat="1">
      <c r="A44" s="414"/>
      <c r="B44" s="413" t="s">
        <v>619</v>
      </c>
    </row>
    <row r="45" spans="1:2" s="415" customFormat="1">
      <c r="A45" s="414" t="s">
        <v>8</v>
      </c>
      <c r="B45" s="544" t="s">
        <v>477</v>
      </c>
    </row>
    <row r="46" spans="1:2" s="415" customFormat="1">
      <c r="A46" s="414" t="s">
        <v>9</v>
      </c>
      <c r="B46" s="544" t="s">
        <v>480</v>
      </c>
    </row>
    <row r="47" spans="1:2" s="415" customFormat="1">
      <c r="A47" s="414"/>
      <c r="B47" s="413" t="s">
        <v>268</v>
      </c>
    </row>
    <row r="48" spans="1:2" s="415" customFormat="1">
      <c r="A48" s="414" t="s">
        <v>10</v>
      </c>
      <c r="B48" s="413" t="s">
        <v>106</v>
      </c>
    </row>
    <row r="49" spans="1:2" s="415" customFormat="1">
      <c r="A49" s="414"/>
      <c r="B49" s="413" t="s">
        <v>107</v>
      </c>
    </row>
    <row r="50" spans="1:2" s="415" customFormat="1">
      <c r="A50" s="414"/>
      <c r="B50" s="544" t="s">
        <v>491</v>
      </c>
    </row>
    <row r="51" spans="1:2" s="415" customFormat="1">
      <c r="A51" s="414"/>
      <c r="B51" s="413" t="s">
        <v>278</v>
      </c>
    </row>
    <row r="52" spans="1:2" s="415" customFormat="1">
      <c r="A52" s="414"/>
      <c r="B52" s="413" t="s">
        <v>109</v>
      </c>
    </row>
    <row r="53" spans="1:2" s="415" customFormat="1">
      <c r="A53" s="414" t="s">
        <v>22</v>
      </c>
      <c r="B53" s="413" t="s">
        <v>110</v>
      </c>
    </row>
    <row r="54" spans="1:2" s="415" customFormat="1">
      <c r="A54" s="414" t="s">
        <v>25</v>
      </c>
      <c r="B54" s="413" t="s">
        <v>279</v>
      </c>
    </row>
    <row r="55" spans="1:2" s="415" customFormat="1">
      <c r="A55" s="414" t="s">
        <v>26</v>
      </c>
      <c r="B55" s="413" t="s">
        <v>111</v>
      </c>
    </row>
    <row r="56" spans="1:2" s="415" customFormat="1">
      <c r="A56" s="414"/>
      <c r="B56" s="413" t="s">
        <v>112</v>
      </c>
    </row>
    <row r="57" spans="1:2" s="415" customFormat="1">
      <c r="A57" s="414"/>
      <c r="B57" s="413" t="s">
        <v>492</v>
      </c>
    </row>
    <row r="58" spans="1:2" s="415" customFormat="1">
      <c r="A58" s="414"/>
      <c r="B58" s="413" t="s">
        <v>493</v>
      </c>
    </row>
    <row r="59" spans="1:2" s="415" customFormat="1">
      <c r="A59" s="414"/>
      <c r="B59" s="413" t="s">
        <v>509</v>
      </c>
    </row>
    <row r="60" spans="1:2" s="415" customFormat="1">
      <c r="A60" s="414"/>
      <c r="B60" s="413" t="s">
        <v>513</v>
      </c>
    </row>
    <row r="61" spans="1:2" s="415" customFormat="1">
      <c r="A61" s="414"/>
      <c r="B61" s="413" t="s">
        <v>514</v>
      </c>
    </row>
    <row r="62" spans="1:2" s="415" customFormat="1" ht="14.25" customHeight="1">
      <c r="A62" s="414"/>
      <c r="B62" s="413" t="s">
        <v>113</v>
      </c>
    </row>
    <row r="63" spans="1:2" s="415" customFormat="1" ht="14.25" customHeight="1">
      <c r="A63" s="414"/>
      <c r="B63" s="413" t="s">
        <v>114</v>
      </c>
    </row>
    <row r="64" spans="1:2" s="415" customFormat="1" ht="14.25" customHeight="1">
      <c r="A64" s="414"/>
      <c r="B64" s="413" t="s">
        <v>115</v>
      </c>
    </row>
    <row r="65" spans="1:4" s="415" customFormat="1" ht="14.25" customHeight="1">
      <c r="A65" s="414"/>
      <c r="B65" s="413" t="s">
        <v>116</v>
      </c>
    </row>
    <row r="66" spans="1:4" s="415" customFormat="1" ht="14.25" customHeight="1">
      <c r="A66" s="414" t="s">
        <v>17</v>
      </c>
      <c r="B66" s="413" t="s">
        <v>117</v>
      </c>
    </row>
    <row r="67" spans="1:4" s="415" customFormat="1" ht="14.25" customHeight="1">
      <c r="A67" s="414"/>
      <c r="B67" s="413" t="s">
        <v>118</v>
      </c>
    </row>
    <row r="68" spans="1:4" s="415" customFormat="1" ht="14.25" customHeight="1">
      <c r="A68" s="414"/>
      <c r="B68" s="544" t="s">
        <v>119</v>
      </c>
    </row>
    <row r="69" spans="1:4" s="415" customFormat="1" ht="14.25" customHeight="1">
      <c r="A69" s="414"/>
      <c r="B69" s="413" t="s">
        <v>120</v>
      </c>
    </row>
    <row r="70" spans="1:4" s="415" customFormat="1">
      <c r="A70" s="414"/>
      <c r="B70" s="545" t="s">
        <v>121</v>
      </c>
    </row>
    <row r="71" spans="1:4" s="415" customFormat="1">
      <c r="A71" s="414"/>
      <c r="B71" s="413" t="s">
        <v>610</v>
      </c>
      <c r="C71" s="413"/>
      <c r="D71" s="413"/>
    </row>
    <row r="72" spans="1:4" s="415" customFormat="1">
      <c r="A72" s="414" t="s">
        <v>31</v>
      </c>
      <c r="B72" s="544" t="s">
        <v>333</v>
      </c>
      <c r="C72" s="413"/>
      <c r="D72" s="413"/>
    </row>
    <row r="73" spans="1:4" s="415" customFormat="1">
      <c r="A73" s="414" t="s">
        <v>74</v>
      </c>
      <c r="B73" s="413" t="s">
        <v>612</v>
      </c>
      <c r="C73" s="413"/>
      <c r="D73" s="413"/>
    </row>
    <row r="74" spans="1:4" ht="16.5" customHeight="1">
      <c r="A74" s="80"/>
      <c r="B74" s="545" t="s">
        <v>75</v>
      </c>
      <c r="C74" s="329"/>
      <c r="D74" s="330"/>
    </row>
    <row r="75" spans="1:4" ht="16.5" customHeight="1">
      <c r="A75" s="80"/>
      <c r="B75" s="413" t="s">
        <v>611</v>
      </c>
      <c r="C75" s="329"/>
      <c r="D75" s="330"/>
    </row>
    <row r="76" spans="1:4" ht="16.5" customHeight="1">
      <c r="A76" s="80"/>
      <c r="B76" s="413" t="s">
        <v>353</v>
      </c>
      <c r="C76" s="329"/>
      <c r="D76" s="330"/>
    </row>
    <row r="77" spans="1:4" ht="16.5" customHeight="1">
      <c r="A77" s="80"/>
      <c r="B77" s="413" t="s">
        <v>613</v>
      </c>
      <c r="C77" s="329"/>
      <c r="D77" s="330"/>
    </row>
    <row r="78" spans="1:4">
      <c r="B78" s="327" t="s">
        <v>122</v>
      </c>
      <c r="C78" s="329"/>
    </row>
    <row r="79" spans="1:4" s="415" customFormat="1">
      <c r="A79" s="414"/>
      <c r="B79" s="545" t="s">
        <v>123</v>
      </c>
    </row>
    <row r="80" spans="1:4" s="415" customFormat="1">
      <c r="A80" s="416" t="s">
        <v>71</v>
      </c>
      <c r="B80" s="544" t="s">
        <v>339</v>
      </c>
      <c r="C80" s="413"/>
      <c r="D80" s="413"/>
    </row>
    <row r="81" spans="1:3" s="415" customFormat="1">
      <c r="A81" s="416" t="s">
        <v>72</v>
      </c>
      <c r="B81" s="544" t="s">
        <v>347</v>
      </c>
    </row>
    <row r="82" spans="1:3" s="415" customFormat="1">
      <c r="A82" s="416"/>
      <c r="B82" s="544" t="s">
        <v>350</v>
      </c>
    </row>
    <row r="83" spans="1:3" s="415" customFormat="1">
      <c r="A83" s="416"/>
      <c r="B83" s="544" t="s">
        <v>351</v>
      </c>
    </row>
    <row r="84" spans="1:3" s="415" customFormat="1">
      <c r="A84" s="414"/>
      <c r="B84" s="545" t="s">
        <v>124</v>
      </c>
    </row>
    <row r="85" spans="1:3" s="415" customFormat="1">
      <c r="A85" s="416"/>
      <c r="B85" s="413" t="s">
        <v>361</v>
      </c>
    </row>
    <row r="86" spans="1:3" s="415" customFormat="1">
      <c r="A86" s="416"/>
      <c r="B86" s="413" t="s">
        <v>363</v>
      </c>
    </row>
    <row r="87" spans="1:3" s="415" customFormat="1">
      <c r="A87" s="416"/>
      <c r="B87" s="413" t="s">
        <v>495</v>
      </c>
    </row>
    <row r="88" spans="1:3" s="415" customFormat="1">
      <c r="A88" s="416"/>
      <c r="B88" s="413" t="s">
        <v>496</v>
      </c>
    </row>
    <row r="89" spans="1:3" s="415" customFormat="1">
      <c r="A89" s="416"/>
      <c r="B89" s="413" t="s">
        <v>497</v>
      </c>
    </row>
    <row r="90" spans="1:3" s="415" customFormat="1">
      <c r="A90" s="416"/>
      <c r="B90" s="413" t="s">
        <v>485</v>
      </c>
    </row>
    <row r="91" spans="1:3" s="415" customFormat="1">
      <c r="A91" s="414"/>
      <c r="B91" s="545" t="s">
        <v>125</v>
      </c>
    </row>
    <row r="92" spans="1:3" s="415" customFormat="1">
      <c r="A92" s="414"/>
      <c r="B92" s="413" t="s">
        <v>372</v>
      </c>
    </row>
    <row r="93" spans="1:3" s="415" customFormat="1">
      <c r="A93" s="414"/>
      <c r="B93" s="413" t="s">
        <v>377</v>
      </c>
    </row>
    <row r="94" spans="1:3" s="415" customFormat="1">
      <c r="A94" s="414"/>
      <c r="B94" s="545" t="s">
        <v>498</v>
      </c>
    </row>
    <row r="95" spans="1:3">
      <c r="B95" s="428" t="s">
        <v>616</v>
      </c>
      <c r="C95" s="329"/>
    </row>
    <row r="96" spans="1:3" s="415" customFormat="1">
      <c r="A96" s="414"/>
      <c r="B96" s="545" t="s">
        <v>499</v>
      </c>
    </row>
    <row r="97" spans="1:4" s="415" customFormat="1">
      <c r="A97" s="414"/>
      <c r="B97" s="547" t="s">
        <v>617</v>
      </c>
    </row>
    <row r="98" spans="1:4">
      <c r="B98" s="546" t="s">
        <v>126</v>
      </c>
    </row>
    <row r="99" spans="1:4">
      <c r="B99" s="331"/>
    </row>
    <row r="100" spans="1:4">
      <c r="B100" s="332"/>
      <c r="C100" s="329"/>
      <c r="D100" s="333"/>
    </row>
    <row r="101" spans="1:4" ht="14.25" customHeight="1">
      <c r="C101" s="329"/>
      <c r="D101" s="334"/>
    </row>
    <row r="102" spans="1:4">
      <c r="B102" s="332"/>
      <c r="C102" s="329"/>
      <c r="D102" s="335"/>
    </row>
    <row r="103" spans="1:4">
      <c r="B103" s="332"/>
      <c r="C103" s="329"/>
      <c r="D103" s="336"/>
    </row>
    <row r="104" spans="1:4">
      <c r="B104" s="332"/>
      <c r="C104" s="329"/>
      <c r="D104" s="337"/>
    </row>
    <row r="105" spans="1:4">
      <c r="B105" s="332"/>
      <c r="C105" s="329"/>
      <c r="D105" s="337"/>
    </row>
    <row r="106" spans="1:4">
      <c r="B106" s="332"/>
      <c r="C106" s="329"/>
      <c r="D106" s="334"/>
    </row>
    <row r="107" spans="1:4">
      <c r="B107" s="332"/>
      <c r="C107" s="329"/>
      <c r="D107" s="334"/>
    </row>
    <row r="108" spans="1:4">
      <c r="B108" s="332"/>
      <c r="C108" s="329"/>
      <c r="D108" s="334"/>
    </row>
    <row r="109" spans="1:4">
      <c r="B109" s="332"/>
      <c r="C109" s="329"/>
      <c r="D109" s="337"/>
    </row>
    <row r="110" spans="1:4">
      <c r="B110" s="332"/>
      <c r="C110" s="329"/>
      <c r="D110" s="337"/>
    </row>
    <row r="111" spans="1:4">
      <c r="B111" s="332"/>
      <c r="C111" s="329"/>
      <c r="D111" s="337"/>
    </row>
    <row r="112" spans="1:4">
      <c r="B112" s="332"/>
      <c r="C112" s="329"/>
      <c r="D112" s="337"/>
    </row>
  </sheetData>
  <sheetProtection algorithmName="SHA-512" hashValue="8N7mgMrM0moczMVtoOn36JdUWomkbhP/xhRrWJSSnorZkFH4MuLU+x55Jr8iZsEUqlvyYYRD9Hpk3KsgBgv6MA==" saltValue="zFjpTtDVlLv+BUbL981xhw==" spinCount="100000" sheet="1" objects="1" scenarios="1"/>
  <hyperlinks>
    <hyperlink ref="B25" location="'Επίδραση Εργοδότη'!B19" display="Εργαζόμενοι με βάση τις ηλικιακές κατηγορίες και το φύλο" xr:uid="{776488C2-4940-4947-9A98-4F3ADAFAE0DB}"/>
    <hyperlink ref="B31" location="'Επίδραση Εργοδότη'!B62" display="Κατανομή εξωτερικών προσλήψεων ανά ηλικία, φύλο και γεωγραφική περιοχή - No of FTEs" xr:uid="{36D02C88-652F-4C2F-9BB9-C6C35A1E1E67}"/>
    <hyperlink ref="B41" location="'Επίδραση Εργοδότη'!B162" display="Κατανομή κινητικότητας εργαζομένων ανά ηλικία, φύλο και γεωγραφική περιοχή - No of FTEs" xr:uid="{BC3C35F1-1A24-44E4-86C5-0F2A1C96D885}"/>
    <hyperlink ref="B42" location="'Επίδραση Εργοδότη'!B174" display="Κατανομή κινητικότητας εργαζομένων ανά ηλικία, φύλο και γεωγραφική περιοχή" xr:uid="{5A01E6D7-4A94-4C8E-9E53-C13159A7E120}"/>
    <hyperlink ref="B47" location="'Επίδραση Εργοδότη'!B216" display="Ισόρροπη εκπροσώπηση των φύλων ανά τεταρτημόριο" xr:uid="{12613392-EC08-4F1E-84B2-E126D5F2DD00}"/>
    <hyperlink ref="B49" location="'Επίδραση Εργοδότη'!B233" display="Ισόρροπη εκπροσώπηση των φύλων ανά ιεραρχικό επίπεδο και γεωγραφική περιοχή - No of FTEs" xr:uid="{8C35AD0D-C11D-43B1-B12F-DBB9B1683C3C}"/>
    <hyperlink ref="B56" location="'Επίδραση Εργοδότη'!B288" display="Αναλογία ανδρών και γυναικών εργαζομένων που λαμβάνουν μεταβλητές αποδοχές ανά γρωγραφική περιοχή" xr:uid="{F37EC705-E0C5-49C0-AEA5-B12F8CE9B1CA}"/>
    <hyperlink ref="B57" location="'Επίδραση Εργοδότη'!B295" display="Αναλογία ανδρών και γυναικών εργαζομένων που λαμβάνουν μεταβλητές αποδοχές ανά ιεραρχικό επίπεδο" xr:uid="{6A3DE81B-5823-47EC-A974-5282F501CE45}"/>
    <hyperlink ref="B58" location="'Επίδραση Εργοδότη'!B304" display="Αναλογία ανδρών και γυναικών εργαζομένων που λαμβάνουν μεταβλητές αποδοχές ανά τεταρτημόριο - Όμιλος" xr:uid="{1F693779-697A-4C35-A2A0-1FDB92E5D79D}"/>
    <hyperlink ref="B59" location="'Επίδραση Εργοδότη'!B314" display="Μέσο και διάμεσο μισθολογικό χάσμα και χάσμα πρόσθετης αμοιβής (bonus) μεταξύ όλων των ανδρών και γυναικών εργαζομένων ανά γεωγραφική περιοχή" xr:uid="{913AD8C0-E97C-4EBD-A9CA-A520435AD3B3}"/>
    <hyperlink ref="B61" location="'Επίδραση Εργοδότη'!B332" display="Μέσο και διάμεσο μισθολογικό χάσμα και χάσμα πρόσθετης αμοιβής (bonus) μεταξύ όλων των ανδρών και γυναικών εργαζομένων ανά τεταρτημόριο" xr:uid="{96BFDA0B-1F50-47B4-9B2A-3551008309FB}"/>
    <hyperlink ref="B23" location="'Επίδραση Εργοδότη'!B3" display="Κατανομή εργαζομένων βάσει απασχόλησης (ΙΠΑ) (FTEs)" xr:uid="{9AA5EBE2-21C1-4C1C-9969-36F46C5C32D6}"/>
    <hyperlink ref="B40" location="'Επίδραση Εργοδότη'!B154" display="Δείκτης κινητικότητας γυναικών - Όμιλος" xr:uid="{5AD63FFF-430B-485C-9A36-B81E5187D16B}"/>
    <hyperlink ref="B38" location="'Επίδραση Εργοδότη'!B131" display="Δείκτης κινητικότητας εργαζομένων 2024" xr:uid="{49AEC7EE-DD87-47BB-AD19-E55C994DAE6D}"/>
    <hyperlink ref="B39" location="'Επίδραση Εργοδότη'!B147" display="Δείκτης κινητικότητας εργαζομένων 2022-2023" xr:uid="{49A28660-F439-4C31-ACC1-5E951AB20093}"/>
    <hyperlink ref="B4" location="Περιβάλλον!B3" display="Κατανάλωση ηλεκτρικής ενέργειας" xr:uid="{99259602-79E1-477F-86CF-55D193B86DDB}"/>
    <hyperlink ref="B22" location="'Επίδραση Εργοδότη'!B22" display="Επίδραση εργοδότη" xr:uid="{2E565AC6-7CAB-4629-BA86-9B6D8E9A6DC9}"/>
    <hyperlink ref="B74" location="'Digital Banking '!A1" display="Digital Banking" xr:uid="{028C5A3B-F8A0-4ED2-AB97-4C0D4B44C74F}"/>
    <hyperlink ref="B79" location="'Όργανα Διακυβέρνησης'!A1" display="Όργανα διακυβέρνησης" xr:uid="{E0A194C6-B41A-465F-8D4C-385D35ACFD52}"/>
    <hyperlink ref="B5" location="Περιβάλλον!B18" display="Κατανάλωση ενέργειας" xr:uid="{CD5635F8-F4DD-4B8B-8288-4B84381F5572}"/>
    <hyperlink ref="B9" location="Περιβάλλον!B72" display="Δείκτης έντασης" xr:uid="{93991473-49FF-4DD2-89B7-7E1383652C1E}"/>
    <hyperlink ref="B10" location="Περιβάλλον!B86" display="Εκπομπές αερίων ρύπων" xr:uid="{24A9AEFB-3CAB-4334-9525-5A3E45722FC1}"/>
    <hyperlink ref="B11" location="Περιβάλλον!B93" display="Νερό" xr:uid="{EFFE86D9-C01D-473B-8369-BB30CA2F037A}"/>
    <hyperlink ref="B12" location="Περιβάλλον!B100" display="Χαρτί" xr:uid="{31C2D5D0-E3E1-4E06-9114-A88709731EC4}"/>
    <hyperlink ref="B13" location="Περιβάλλον!B108" display="Διαχείριση στερεών αποβλήτων" xr:uid="{B7A5FAB4-C37B-45FE-BBDF-28490849FD24}"/>
    <hyperlink ref="B51" location="'Επίδραση Εργοδότη'!B249" display="Ηλικιακές κατηγορίες ανά ιεραρχικό επίπεδο και γεωγραφική περιοχή - No of FTEs" xr:uid="{EA6771D5-D2C9-4A68-9354-565D4990FBA7}"/>
    <hyperlink ref="B52" location="'Επίδραση Εργοδότη'!B257" display="Ηλικιακές κατηγορίες ανά ιεραρχικό επίπεδο και γεωγραφική περιοχή - Ποσοστό" xr:uid="{5A6311BD-F365-41F4-AC27-EBAB376B51DD}"/>
    <hyperlink ref="B63" location="'Επίδραση Εργοδότη'!B353" display="Ισόρροπη εκπροσώπηση των φύλων - Διοικητικές θέσεις" xr:uid="{EFAE894A-EA3D-4547-83B5-3F7C20753706}"/>
    <hyperlink ref="B64" location="'Επίδραση Εργοδότη'!B361" display="Δείκτες μισθολογικού χάσματος μεταξύ ανδρών και γυναικών " xr:uid="{9A471298-8958-4007-94E4-6B9598398722}"/>
    <hyperlink ref="B65" location="'Επίδραση Εργοδότη'!B371" display="Διαφορά μεταξύ ανδρών και γυναικών εργαζομένων (%) - Ελλάδα" xr:uid="{F7F82A51-57F0-46F4-9292-5F6F0DDDFBA2}"/>
    <hyperlink ref="B98" location="'Αρχές Αναφοράς Πληροφοριών'!A1" display="Αρχές αναφοράς πληροφοριών" xr:uid="{8B9FC48A-EF16-4CD2-84DC-FF6D62D9CB10}"/>
    <hyperlink ref="B6" location="Περιβάλλον!B31" display="Συνολικές εκπομπές" xr:uid="{76B2099D-64DB-4272-90F7-114CEAC9AC6C}"/>
    <hyperlink ref="B67" location="'Επίδραση Εργοδότη'!B378" display="Ετήσιος Μέσος Όρος (Μ.Ο.) ωρών μάθησης ανά εργαζόμενο" xr:uid="{67827812-A5C5-4707-BABA-60A9D60B1F6B}"/>
    <hyperlink ref="B91" location="'Υπεύθυνη Πληροφόρηση'!A1" display="Υπεύθυνη πληροφόρηση" xr:uid="{70438FB4-4F34-4AE3-BB05-07497FF34C15}"/>
    <hyperlink ref="B70" location="'Δείκτες Αποδοχών'!B2" display="Δείκτες Αποδοχών" xr:uid="{E3E0D728-4706-4549-8A8A-06DA4EE598E3}"/>
    <hyperlink ref="B84" location="'Ηθική Ακεραιότητα'!A1" display="Ηθική ακεραιότητα" xr:uid="{AA88E831-1794-478E-8F9E-2DBC1F7EE106}"/>
    <hyperlink ref="B60" location="'Επίδραση Εργοδότη'!B322" display="Μέσο και διάμεσο μισθολογικό χάσμα και χάσμα πρόσθετης αμοιβής (bonus) μεταξύ όλων των ανδρών και γυναικών εργαζομένων ανά ιεραρχικό επίπεδο" xr:uid="{8A5BF79A-2EDF-48A2-9CE9-CFBB5F86B0AD}"/>
    <hyperlink ref="B68" location="'Επίδραση Εργοδότη'!B391" display="Αναλογία βασικού μισθού και αποδοχών γυναικών προς ανδρών - Όμιλος" xr:uid="{A6320A59-8574-41D9-8A0D-9273EA167319}"/>
    <hyperlink ref="B32" location="'Επίδραση Εργοδότη'!B75" display="Κατανομή εξωτερικών προσλήψεων ανά ηλικία, φύλο και γεωγραφική περιοχή" xr:uid="{00215E60-D9E8-41EE-B538-DD64597E2776}"/>
    <hyperlink ref="B50" location="'Επίδραση Εργοδότη'!B241" display="Δείκτης ισόρροπης εκπροσώπησης των φύλων ανά ιεραρχικό επίπεδο και γεωγραφική περιοχή" xr:uid="{9F32DD25-9690-428B-9457-B31A99F3FB50}"/>
    <hyperlink ref="B97" location="'ESMS '!A1" display="Environmental &amp; Social Management System (ESMS)" xr:uid="{CD5BCBED-37D1-43F9-BC37-257972D3369F}"/>
    <hyperlink ref="B7" location="Περιβάλλον!B41" display="Ψυκτικά Μέσα" xr:uid="{A8B43174-7063-4C67-B3D6-21FEA755ABA3}"/>
    <hyperlink ref="B24" location="'Επίδραση Εργοδότη'!G3" display="Κατανομή εργαζομένων βάσει απασχόλησης (Αριθμός ατόμων) (Headcount)" xr:uid="{D7B269D1-BF6C-4A66-9F8F-C2C7DCA3CA05}"/>
    <hyperlink ref="B48" location="'Επίδραση Εργοδότη'!B225" display="Ισόρροπη εκπροσώπηση των φύλων ανά τεταρτημόριο και γεωγραφική περιοχή" xr:uid="{365DFC19-99D6-4E52-82CB-FEF79EA093DF}"/>
    <hyperlink ref="B54" location="'Επίδραση Εργοδότη'!B271" display="Αναλογία φύλου ανά ιεραρχικό επίπεδο - Ελλάδα" xr:uid="{A95DDE3D-A663-480C-A7E7-38BCC6807D31}"/>
    <hyperlink ref="B53" location="'Επίδραση Εργοδότη'!B266" display="Γυναίκες εργαζόμενεσ (% επί του συνόλου) - Όμιλο" xr:uid="{8E88BCF6-E632-41C6-91F7-3EA9589A5C20}"/>
    <hyperlink ref="B55" location="'Επίδραση Εργοδότη'!B280" display="Ισόρροπη εκπροσώπηση των φύλων - Δείκτης διαχείρισης - Ελλάδα  (Gender diversity management indicators - Greece)" xr:uid="{5E654E25-065F-4C66-AE93-E7F844DCFAB5}"/>
    <hyperlink ref="B66" location="'Επίδραση Εργοδότη'!E371" display="Διαφορά μεταξύ ανδρών και γυναικών εργαζομένων (%) - Όμιλος" xr:uid="{4C76A1B4-2549-477A-93D0-F7ABDB988EF3}"/>
    <hyperlink ref="B71" location="'Δείκτες Αποδοχών'!B2" display="Δείκτες αποδοχών που αφορούν τις διαδικασίες αποδοχών της Τράπεζας(Remuneration Indexes accessing the Bank’s Remuneration Processes)" xr:uid="{DC79DD0B-546D-409B-975E-60419E64FB71}"/>
    <hyperlink ref="B72" location="'Δείκτες Αποδοχών'!B33" display="Δείκτης συνολικών ετήσιων αποδοχών - Όμιλος" xr:uid="{892CE4D3-CB5C-4DC6-8EB2-39FE10A0314A}"/>
    <hyperlink ref="B73" location="'Δείκτες Αποδοχών'!B44" display="Διαδικασία καταβολής μεταβλητής αμοιβής (Pay out  process of variable remuneration)" xr:uid="{D9F34DC2-1051-45B1-9947-72DD8FA0B8CB}"/>
    <hyperlink ref="B75" location="'Digital Banking '!B2" display="Χρήση ψηφιακών καναλιών (Use of digital channels) " xr:uid="{D7FFCC92-872F-4DB5-8035-295ACC7B9972}"/>
    <hyperlink ref="B76" location="'Digital Banking '!B8" display="Συναλλαγές (Transactions)" xr:uid="{4C565E3F-AC0B-49C0-AC50-C543C26842E4}"/>
    <hyperlink ref="B77" location="'Digital Banking '!B17" display="e-statement service indexes" xr:uid="{41E436E5-B800-462E-9752-4C47590FD34B}"/>
    <hyperlink ref="B80" location="'Όργανα Διακυβέρνησης'!B3" display="Διαφορετικότητα οργάνων διακυβέρνησης των Eurobank Holdings &amp; Eurobank" xr:uid="{5C81BC67-7923-40D4-806E-76B4F7B09D52}"/>
    <hyperlink ref="B81" location="'Όργανα Διακυβέρνησης'!B11" display="Διοικητική Επιτροπή (ExBo)" xr:uid="{FA7DD0A3-0AD1-4265-9B06-088CD6B5C3CB}"/>
    <hyperlink ref="B82" location="'Όργανα Διακυβέρνησης'!B17" display="Αναλογία μη εκτελεστικών μελών ΔΣ" xr:uid="{6B5427B8-0BAF-44F3-B308-A38F6B4FD3AF}"/>
    <hyperlink ref="B83" location="'Όργανα Διακυβέρνησης'!B18" display="Αναλογία μη εκτελεστικών και ανεξάρτηρων μελών ΔΣ" xr:uid="{2618ADEE-B267-4AFA-AAAD-D05878C42C78}"/>
    <hyperlink ref="B85" location="'Ηθική Ακεραιότητα'!B2" display="Συμμόρφωση με νόμους και κανονισμούς σχετικά με το ξέπλυμα χρήματος ή την εσωτερική πληροφόρηση (Compliance with laws and regulations regarding Money Laundering or Insider trading)" xr:uid="{CE7C630F-448D-4B61-9C61-F48AFD96631B}"/>
    <hyperlink ref="B86" location="'Ηθική Ακεραιότητα'!B7" display="Επιβεβαιωμένα περιστατικά διαφθοράς και ληφθείσες ενέργειες (Confirmed incidents of corruption and actions taken)" xr:uid="{E3C18374-BCF1-4791-AA74-3157E41934C6}"/>
    <hyperlink ref="B87" location="'Ηθική Ακεραιότητα'!B12" display="Επιβεβαιωμένα περιστατικά σύγκρουσης συμφερόντων (Confirmed incidents of conflict of interest)" xr:uid="{C2243671-71EF-410E-9B96-DF89CB36784B}"/>
    <hyperlink ref="B88" location="'Ηθική Ακεραιότητα'!B17" display="Νομικές ενέργειες για αντι-ανταγωνιστική συμπεριφορά, αντι-μονοπωλιακούς νόμους και μονοπωλιακές πρακτικές (Legal actions for anti-competitive behavior, anti-trust, and monopoly practices)" xr:uid="{DB225742-B12D-44AB-ACC7-FE9387BE39CD}"/>
    <hyperlink ref="B89" location="'Ηθική Ακεραιότητα'!B22" display="Επικοινωνία και εκπαίδευση σχετικά με τις πολιτικές και διαδικασίες κατά της διαφθοράς (Communication and training about anti-corruption policies and procedures)" xr:uid="{A41EEC7A-8C49-46BB-90FB-0F4D571086A9}"/>
    <hyperlink ref="B90" location="'Ηθική Ακεραιότητα'!B28" display="Εκπαίδευση στην Ηθική και Συμμόρφωση (Ethics and Compliance  training)" xr:uid="{B88E9B05-2F4F-45F8-98E8-DB4DD644B010}"/>
    <hyperlink ref="B92" location="'Υπεύθυνη Πληροφόρηση'!B3" display="Περιστατικά μη συμμόρφωσης σχετικά με πληροφορίες προϊόντων και υπηρεσιών και σήμανση (Incidents of non-compliance concerning product and service information and labeling)" xr:uid="{140C0793-B331-4243-A5D2-5F15888D6BF1}"/>
    <hyperlink ref="B93" location="'Υπεύθυνη Πληροφόρηση'!B12" display="Περιστατικά μη συμμόρφωσης σχετικά με τις επικοινωνίες μάρκετινγκ (Incidents of non-compliance concerning marketing communications)" xr:uid="{7B75CD99-9A17-477A-8C2C-B1474CCBEA5D}"/>
    <hyperlink ref="B96" location="'Βιώσιμη χρηματοδότηση'!A1" display="Βιώσιμη χρηματοδότηση (Sustainable financing)" xr:uid="{A9753796-4FE5-437A-85CD-A390A378D5E4}"/>
    <hyperlink ref="B15" location="Περιβάλλον!B129" display="Χαρτί και υλικά συσκευασίας" xr:uid="{B998F7B3-B146-4194-AB8C-9509F359823D}"/>
    <hyperlink ref="B16" location="Περιβάλλον!B136" display=" Αστικά απόβλητα" xr:uid="{1901B812-CC7A-4C2F-A7A3-6CCEF4280735}"/>
    <hyperlink ref="B17" location="Περιβάλλον!B141" display="Ηλεκτρικός και Ηλεκτρονικός Εξοπλισμός (ΗΗΕ)" xr:uid="{D4BD667F-0A97-418A-B15F-2A207EA5AE7C}"/>
    <hyperlink ref="B18" location="Περιβάλλον!B150" display="Λάμπες/Μπαταρίες" xr:uid="{59F64D56-71B3-4FCF-A4F7-13F4DA045AF6}"/>
    <hyperlink ref="B19" location="Περιβάλλον!B156" display="Ειδικά Απόβλητα Εκσκαφών, Κατασκευών και Κατεδαφίσεων (ΑΕΚΚ)" xr:uid="{3C3072B3-C1CB-42BB-936C-288393B9F375}"/>
    <hyperlink ref="B20" location="Περιβάλλον!B160" display="Δείκτες κανονικοποίησης" xr:uid="{354E3EAA-78AB-4F61-9B4A-EC78C1B51E4A}"/>
    <hyperlink ref="B43" location="'Επίδραση Εργοδότη'!B186" display="Ιεραρχικό επίπεδο/Εργασιακή κινητικότητα" xr:uid="{B494FBB7-C805-42E3-9DF1-01CE57D74660}"/>
    <hyperlink ref="B44" location="'Επίδραση Εργοδότη'!B194" display="Ιεραρχικό επίπεδο/Δείκτης εργασιακής κινητικότητας (Turnover Rate)" xr:uid="{B6C573F0-4FA0-4E75-B4AD-A97DB7B0BF70}"/>
    <hyperlink ref="B45" location="'Επίδραση Εργοδότη'!B202" display="Διοικητικές θέσεις/Κινητικότητα" xr:uid="{623D2C8D-EECD-4024-89AE-F50AB8650DE8}"/>
    <hyperlink ref="B46" location="'Επίδραση Εργοδότη'!B209" display="Διοικητικές θέσεις/Δείκτης κινητικότητας" xr:uid="{91BF1ECE-43DF-4FF2-BE22-945352192BAB}"/>
    <hyperlink ref="B94" location="'Σχέσεις με Προμηθευτές'!A1" display="Σχέσεις με προμηθευτές (Suppliers Relations)" xr:uid="{4329F21B-0260-4AA8-8951-F26A5CE99A44}"/>
    <hyperlink ref="B8" location="Περιβάλλον!B50" display="Άλλες έμμεσες εκπομπές - Scope 3" xr:uid="{76976220-DFE9-417C-BDD0-391078ED8CE4}"/>
    <hyperlink ref="B14" location="Περιβάλλον!B122" display="Μελανοδοχεία - Τόνερ" xr:uid="{9D0C1C42-7CD8-412E-93DB-31AB9B8E3B5C}"/>
    <hyperlink ref="B3" location="Περιβάλλον!A1" display="Περιβάλλον" xr:uid="{18441B84-E48C-467E-8836-0DA35AF8D193}"/>
    <hyperlink ref="B26" location="'Επίδραση Εργοδότη'!B28" display="Κατανομή εργαζομένων ανά φύλο" xr:uid="{C6B3DC9A-24A7-4F10-ABCB-F3C424B7EB78}"/>
    <hyperlink ref="B27" location="'Επίδραση Εργοδότη'!B35" display="Κατανομή εργαζομένων ανά ηλικία - Όμιλος" xr:uid="{8F3C809F-B4DE-4D66-8C65-F0BA45D94B55}"/>
    <hyperlink ref="B28" location="'Επίδραση Εργοδότη'!B42" display="Εργαζόμενοι ανά χώρα" xr:uid="{872D10EA-AD3F-4F4F-8BEF-D02507C161B3}"/>
    <hyperlink ref="B29" location="'Επίδραση Εργοδότη'!B49" display="Μέσος όρων ετών προϋπηρεσίας" xr:uid="{623C695A-E790-4972-8CD9-303ED4E50208}"/>
    <hyperlink ref="B30" location="'Επίδραση Εργοδότη'!B57" display="Συλλογικές συμβάσεις εργασίας - Ελλάδα" xr:uid="{EBD6C70D-0D38-47D8-9ABD-3499175C0603}"/>
    <hyperlink ref="B33" location="'Επίδραση Εργοδότη'!B87" display="Συνολικός αριθμός νεοπροσληφθέντων εργαζομένων στον Όμιλο" xr:uid="{73F45EA1-2618-4143-BFC0-56803D734B13}"/>
    <hyperlink ref="B34" location="'Επίδραση Εργοδότη'!B95" display="Ιεραρχικό επίπεδο/Προσλήψεις" xr:uid="{92F78EC6-4868-4357-A065-09F0282A2CD3}"/>
    <hyperlink ref="B35" location="'Επίδραση Εργοδότη'!B102" display="Εκπαίδευση εργαζομένων ανά μονάδα αποδοχών1" xr:uid="{AED7B115-85BB-413A-9A03-A15CD1417029}"/>
    <hyperlink ref="B36" location="'Επίδραση Εργοδότη'!B112" display="Ετήσιος μέσος όρος ωρών μάθησης ανά ιεραρχικό επίπεδο1 και φύλο - 2024" xr:uid="{A2F2D352-B769-4186-B6C3-BB252969E5D4}"/>
    <hyperlink ref="B37" location="'Επίδραση Εργοδότη'!B122" display="Ιεραρχικό επίπεδο" xr:uid="{2B08C781-D3FA-4FC3-9953-6A4120BB433A}"/>
    <hyperlink ref="B69" location="'Επίδραση Εργοδότη'!B400" display="Ποσοστό Απουσιασμού" xr:uid="{8B38E642-BA91-4D6A-8D2B-0B28D472677B}"/>
    <hyperlink ref="B62" location="'Επίδραση Εργοδότη'!B343" display="Ποσοστό εργαζομένων που λαμβάνουν τακτικές αξιολογήσεις απόδοσης και εξέλιξης σταδιοδρομίας" xr:uid="{919B88B4-566A-488E-884A-A4E5BE08E948}"/>
  </hyperlinks>
  <pageMargins left="0.7" right="0.7" top="0.75" bottom="0.75" header="0.3" footer="0.3"/>
  <pageSetup paperSize="8"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8B12-F3CD-4D7D-A7ED-F6365252EBDD}">
  <sheetPr>
    <tabColor rgb="FF021342"/>
    <pageSetUpPr fitToPage="1"/>
  </sheetPr>
  <dimension ref="B1:U169"/>
  <sheetViews>
    <sheetView showGridLines="0" zoomScale="80" zoomScaleNormal="80" workbookViewId="0">
      <selection activeCell="B2" sqref="B2:I2"/>
    </sheetView>
  </sheetViews>
  <sheetFormatPr defaultColWidth="9.140625" defaultRowHeight="15"/>
  <cols>
    <col min="1" max="1" width="2.7109375" style="144" customWidth="1"/>
    <col min="2" max="2" width="74.5703125" style="144" customWidth="1"/>
    <col min="3" max="3" width="15.28515625" style="144" customWidth="1"/>
    <col min="4" max="4" width="12.28515625" style="144" bestFit="1" customWidth="1"/>
    <col min="5" max="5" width="22.28515625" style="144" customWidth="1"/>
    <col min="6" max="6" width="15.140625" style="144" bestFit="1" customWidth="1"/>
    <col min="7" max="7" width="20.85546875" style="144" customWidth="1"/>
    <col min="8" max="8" width="20.28515625" style="144" customWidth="1"/>
    <col min="9" max="9" width="32.140625" style="144" customWidth="1"/>
    <col min="10" max="10" width="12.42578125" style="144" customWidth="1"/>
    <col min="11" max="11" width="74.7109375" style="144" customWidth="1"/>
    <col min="12" max="12" width="12.5703125" style="144" customWidth="1"/>
    <col min="13" max="13" width="12.140625" style="144" bestFit="1" customWidth="1"/>
    <col min="14" max="14" width="18.28515625" style="144" customWidth="1"/>
    <col min="15" max="15" width="12.140625" style="144" bestFit="1" customWidth="1"/>
    <col min="16" max="16" width="18.28515625" style="144" customWidth="1"/>
    <col min="17" max="17" width="13.42578125" style="144" customWidth="1"/>
    <col min="18" max="18" width="29" style="144" customWidth="1"/>
    <col min="19" max="19" width="20" style="144" bestFit="1" customWidth="1"/>
    <col min="20" max="20" width="10.5703125" style="144" bestFit="1" customWidth="1"/>
    <col min="21" max="16384" width="9.140625" style="144"/>
  </cols>
  <sheetData>
    <row r="1" spans="2:19" ht="16.5" customHeight="1">
      <c r="B1" s="205"/>
    </row>
    <row r="2" spans="2:19">
      <c r="B2" s="551" t="s">
        <v>40</v>
      </c>
      <c r="C2" s="551"/>
      <c r="D2" s="551"/>
      <c r="E2" s="551"/>
      <c r="F2" s="551"/>
      <c r="G2" s="548"/>
      <c r="H2" s="548"/>
      <c r="I2" s="548"/>
      <c r="K2" s="552" t="s">
        <v>41</v>
      </c>
      <c r="L2" s="551"/>
      <c r="M2" s="551"/>
      <c r="N2" s="551"/>
      <c r="O2" s="551"/>
      <c r="P2" s="145"/>
    </row>
    <row r="3" spans="2:19" ht="45" customHeight="1">
      <c r="B3" s="146" t="s">
        <v>86</v>
      </c>
      <c r="C3" s="147" t="s">
        <v>127</v>
      </c>
      <c r="D3" s="148">
        <v>2022</v>
      </c>
      <c r="E3" s="149" t="s">
        <v>426</v>
      </c>
      <c r="F3" s="148">
        <v>2023</v>
      </c>
      <c r="G3" s="183" t="s">
        <v>427</v>
      </c>
      <c r="H3" s="147">
        <v>2024</v>
      </c>
      <c r="I3" s="147" t="s">
        <v>128</v>
      </c>
      <c r="J3" s="150"/>
      <c r="K3" s="151" t="s">
        <v>86</v>
      </c>
      <c r="L3" s="151" t="s">
        <v>127</v>
      </c>
      <c r="M3" s="151">
        <v>2022</v>
      </c>
      <c r="N3" s="152" t="s">
        <v>426</v>
      </c>
      <c r="O3" s="151">
        <v>2023</v>
      </c>
      <c r="P3" s="149" t="s">
        <v>427</v>
      </c>
      <c r="Q3" s="152">
        <v>2024</v>
      </c>
      <c r="R3" s="147" t="s">
        <v>128</v>
      </c>
    </row>
    <row r="4" spans="2:19">
      <c r="B4" s="153" t="s">
        <v>417</v>
      </c>
      <c r="C4" s="154" t="s">
        <v>42</v>
      </c>
      <c r="D4" s="155">
        <f>38314105.9501964/1000</f>
        <v>38314.105950196397</v>
      </c>
      <c r="E4" s="155"/>
      <c r="F4" s="155">
        <f>34721424.0110945/1000</f>
        <v>34721.424011094503</v>
      </c>
      <c r="G4" s="156"/>
      <c r="H4" s="156">
        <f>33001270.1808135/1000</f>
        <v>33001.270180813495</v>
      </c>
      <c r="I4" s="157">
        <v>-4.9541569197488089E-2</v>
      </c>
      <c r="J4" s="150"/>
      <c r="K4" s="153" t="s">
        <v>429</v>
      </c>
      <c r="L4" s="154" t="s">
        <v>43</v>
      </c>
      <c r="M4" s="158">
        <f>D4*0.0036</f>
        <v>137.93078142070704</v>
      </c>
      <c r="N4" s="159"/>
      <c r="O4" s="160">
        <f>F4* 0.0036</f>
        <v>124.9971264399402</v>
      </c>
      <c r="P4" s="160"/>
      <c r="Q4" s="160">
        <f t="shared" ref="Q4:Q10" si="0">H4* 0.0036</f>
        <v>118.80457265092858</v>
      </c>
      <c r="R4" s="157">
        <f>(Q4-O4)/O4</f>
        <v>-4.9541569197489373E-2</v>
      </c>
    </row>
    <row r="5" spans="2:19">
      <c r="B5" s="153" t="s">
        <v>418</v>
      </c>
      <c r="C5" s="154" t="s">
        <v>42</v>
      </c>
      <c r="D5" s="161">
        <f>37508268.8596872/1000</f>
        <v>37508.268859687203</v>
      </c>
      <c r="E5" s="162"/>
      <c r="F5" s="161">
        <v>34041.903801094501</v>
      </c>
      <c r="G5" s="162"/>
      <c r="H5" s="155">
        <f>32315269.4130169/1000</f>
        <v>32315.2694130169</v>
      </c>
      <c r="I5" s="157">
        <v>-5.0720852692795027E-2</v>
      </c>
      <c r="J5" s="163"/>
      <c r="K5" s="153" t="s">
        <v>418</v>
      </c>
      <c r="L5" s="154" t="s">
        <v>43</v>
      </c>
      <c r="M5" s="158">
        <f t="shared" ref="M5:M13" si="1">D5*0.0036</f>
        <v>135.02976789487391</v>
      </c>
      <c r="N5" s="164"/>
      <c r="O5" s="165">
        <f>F5* 0.0036</f>
        <v>122.5508536839402</v>
      </c>
      <c r="P5" s="166"/>
      <c r="Q5" s="160">
        <f t="shared" si="0"/>
        <v>116.33496988686083</v>
      </c>
      <c r="R5" s="157">
        <f t="shared" ref="R5:R13" si="2">(Q5-O5)/O5</f>
        <v>-5.0720852692794728E-2</v>
      </c>
    </row>
    <row r="6" spans="2:19">
      <c r="B6" s="153" t="s">
        <v>419</v>
      </c>
      <c r="C6" s="154" t="s">
        <v>42</v>
      </c>
      <c r="D6" s="156">
        <f>805837.090509161/1000</f>
        <v>805.83709050916104</v>
      </c>
      <c r="E6" s="156"/>
      <c r="F6" s="156">
        <f>679520.210000001/1000</f>
        <v>679.52021000000104</v>
      </c>
      <c r="G6" s="156"/>
      <c r="H6" s="155">
        <f>686000.76779661/1000</f>
        <v>686.00076779661003</v>
      </c>
      <c r="I6" s="157">
        <v>9.5369610811926186E-3</v>
      </c>
      <c r="J6" s="163"/>
      <c r="K6" s="153" t="s">
        <v>419</v>
      </c>
      <c r="L6" s="154" t="s">
        <v>43</v>
      </c>
      <c r="M6" s="158">
        <f t="shared" si="1"/>
        <v>2.9010135258329797</v>
      </c>
      <c r="N6" s="167"/>
      <c r="O6" s="156">
        <f>F6* 0.0036</f>
        <v>2.4462727560000035</v>
      </c>
      <c r="P6" s="167"/>
      <c r="Q6" s="160">
        <f t="shared" si="0"/>
        <v>2.4696027640677962</v>
      </c>
      <c r="R6" s="157">
        <f t="shared" si="2"/>
        <v>9.5369610811267581E-3</v>
      </c>
    </row>
    <row r="7" spans="2:19">
      <c r="B7" s="153" t="s">
        <v>430</v>
      </c>
      <c r="C7" s="154" t="s">
        <v>42</v>
      </c>
      <c r="D7" s="168">
        <v>0</v>
      </c>
      <c r="E7" s="168"/>
      <c r="F7" s="168">
        <v>0</v>
      </c>
      <c r="G7" s="168"/>
      <c r="H7" s="162">
        <f>769890.08/1000</f>
        <v>769.89008000000001</v>
      </c>
      <c r="I7" s="157"/>
      <c r="K7" s="153" t="s">
        <v>430</v>
      </c>
      <c r="L7" s="154" t="s">
        <v>43</v>
      </c>
      <c r="M7" s="158">
        <f t="shared" si="1"/>
        <v>0</v>
      </c>
      <c r="N7" s="169"/>
      <c r="O7" s="168">
        <v>0</v>
      </c>
      <c r="P7" s="169"/>
      <c r="Q7" s="160">
        <f t="shared" si="0"/>
        <v>2.7716042879999998</v>
      </c>
      <c r="R7" s="157"/>
    </row>
    <row r="8" spans="2:19" ht="17.25" customHeight="1">
      <c r="B8" s="153" t="s">
        <v>431</v>
      </c>
      <c r="C8" s="154" t="s">
        <v>42</v>
      </c>
      <c r="D8" s="161">
        <f>37508268.8596872/1000</f>
        <v>37508.268859687203</v>
      </c>
      <c r="E8" s="161"/>
      <c r="F8" s="161">
        <f>34041903.8010945/1000</f>
        <v>34041.903801094501</v>
      </c>
      <c r="G8" s="161"/>
      <c r="H8" s="161">
        <f>33085159.4930169/1000</f>
        <v>33085.159493016901</v>
      </c>
      <c r="I8" s="157">
        <v>-2.8104900174439007E-2</v>
      </c>
      <c r="J8" s="163"/>
      <c r="K8" s="153" t="s">
        <v>431</v>
      </c>
      <c r="L8" s="154" t="s">
        <v>43</v>
      </c>
      <c r="M8" s="158">
        <f t="shared" si="1"/>
        <v>135.02976789487391</v>
      </c>
      <c r="N8" s="158"/>
      <c r="O8" s="158">
        <f t="shared" ref="O8:O9" si="3">F8*0.0036</f>
        <v>122.5508536839402</v>
      </c>
      <c r="P8" s="169"/>
      <c r="Q8" s="160">
        <f t="shared" si="0"/>
        <v>119.10657417486084</v>
      </c>
      <c r="R8" s="157">
        <f t="shared" si="2"/>
        <v>-2.8104900174438556E-2</v>
      </c>
      <c r="S8" s="170"/>
    </row>
    <row r="9" spans="2:19" ht="17.25" customHeight="1">
      <c r="B9" s="153" t="s">
        <v>432</v>
      </c>
      <c r="C9" s="154" t="s">
        <v>42</v>
      </c>
      <c r="D9" s="161">
        <f>38314105.9501964/1000</f>
        <v>38314.105950196397</v>
      </c>
      <c r="E9" s="161"/>
      <c r="F9" s="161">
        <f>34721424.0110945/1000</f>
        <v>34721.424011094503</v>
      </c>
      <c r="G9" s="161"/>
      <c r="H9" s="161">
        <f>33771160.2608135/1000</f>
        <v>33771.1602608135</v>
      </c>
      <c r="I9" s="157">
        <v>-2.7368225162001769E-2</v>
      </c>
      <c r="J9" s="163"/>
      <c r="K9" s="153" t="s">
        <v>432</v>
      </c>
      <c r="L9" s="154" t="s">
        <v>43</v>
      </c>
      <c r="M9" s="158">
        <f t="shared" si="1"/>
        <v>137.93078142070704</v>
      </c>
      <c r="N9" s="158"/>
      <c r="O9" s="158">
        <f t="shared" si="3"/>
        <v>124.9971264399402</v>
      </c>
      <c r="P9" s="169"/>
      <c r="Q9" s="160">
        <f t="shared" si="0"/>
        <v>121.5761769389286</v>
      </c>
      <c r="R9" s="157">
        <f t="shared" si="2"/>
        <v>-2.7368225162002709E-2</v>
      </c>
    </row>
    <row r="10" spans="2:19" ht="17.25" customHeight="1">
      <c r="B10" s="153" t="s">
        <v>420</v>
      </c>
      <c r="C10" s="154" t="s">
        <v>42</v>
      </c>
      <c r="D10" s="153">
        <v>0</v>
      </c>
      <c r="E10" s="153"/>
      <c r="F10" s="153">
        <v>0</v>
      </c>
      <c r="G10" s="153"/>
      <c r="H10" s="155">
        <f>776365.22/1000</f>
        <v>776.36522000000002</v>
      </c>
      <c r="I10" s="157">
        <v>0</v>
      </c>
      <c r="J10" s="163"/>
      <c r="K10" s="153" t="s">
        <v>212</v>
      </c>
      <c r="L10" s="154" t="s">
        <v>43</v>
      </c>
      <c r="M10" s="153">
        <v>0</v>
      </c>
      <c r="N10" s="153"/>
      <c r="O10" s="153">
        <v>0</v>
      </c>
      <c r="P10" s="153"/>
      <c r="Q10" s="160">
        <f t="shared" si="0"/>
        <v>2.7949147920000001</v>
      </c>
      <c r="R10" s="157">
        <v>0</v>
      </c>
    </row>
    <row r="11" spans="2:19" ht="17.25" customHeight="1">
      <c r="B11" s="171" t="s">
        <v>433</v>
      </c>
      <c r="C11" s="154" t="s">
        <v>15</v>
      </c>
      <c r="D11" s="172">
        <v>0.97899999999999998</v>
      </c>
      <c r="E11" s="172"/>
      <c r="F11" s="173">
        <v>0.98042936805291003</v>
      </c>
      <c r="G11" s="173"/>
      <c r="H11" s="174">
        <v>0.97968678711365997</v>
      </c>
      <c r="I11" s="157">
        <v>-7.5740381046041083E-4</v>
      </c>
      <c r="J11" s="170"/>
      <c r="K11" s="171" t="s">
        <v>433</v>
      </c>
      <c r="L11" s="154" t="s">
        <v>15</v>
      </c>
      <c r="M11" s="175">
        <f>M8/M9</f>
        <v>0.9789676133495927</v>
      </c>
      <c r="N11" s="175"/>
      <c r="O11" s="175">
        <f t="shared" ref="O11:Q11" si="4">O8/O9</f>
        <v>0.98042936805290959</v>
      </c>
      <c r="P11" s="175"/>
      <c r="Q11" s="175">
        <f t="shared" si="4"/>
        <v>0.97968678711366031</v>
      </c>
      <c r="R11" s="157">
        <f t="shared" si="2"/>
        <v>-7.5740381045910101E-4</v>
      </c>
    </row>
    <row r="12" spans="2:19">
      <c r="B12" s="153" t="s">
        <v>434</v>
      </c>
      <c r="C12" s="154" t="s">
        <v>171</v>
      </c>
      <c r="D12" s="168">
        <v>6.1440195558364943</v>
      </c>
      <c r="E12" s="168"/>
      <c r="F12" s="168">
        <v>5.7390783489412476</v>
      </c>
      <c r="G12" s="168"/>
      <c r="H12" s="155">
        <f>5566.3689238196/1000</f>
        <v>5.5663689238196001</v>
      </c>
      <c r="I12" s="157">
        <v>-3.009358203891721E-2</v>
      </c>
      <c r="J12" s="163"/>
      <c r="K12" s="153" t="s">
        <v>434</v>
      </c>
      <c r="L12" s="154" t="s">
        <v>213</v>
      </c>
      <c r="M12" s="176">
        <f t="shared" si="1"/>
        <v>2.2118470401011378E-2</v>
      </c>
      <c r="N12" s="176"/>
      <c r="O12" s="176">
        <f t="shared" ref="O12:O13" si="5">F12*0.0036</f>
        <v>2.0660682056188491E-2</v>
      </c>
      <c r="P12" s="176"/>
      <c r="Q12" s="176">
        <f t="shared" ref="Q12:Q13" si="6">H12*0.0036</f>
        <v>2.003892812575056E-2</v>
      </c>
      <c r="R12" s="157">
        <f t="shared" si="2"/>
        <v>-3.0093582038919035E-2</v>
      </c>
      <c r="S12" s="177"/>
    </row>
    <row r="13" spans="2:19" ht="17.25">
      <c r="B13" s="153" t="s">
        <v>435</v>
      </c>
      <c r="C13" s="178" t="s">
        <v>44</v>
      </c>
      <c r="D13" s="168">
        <v>0.14306130309688883</v>
      </c>
      <c r="E13" s="168"/>
      <c r="F13" s="168">
        <v>0.13176410945647465</v>
      </c>
      <c r="G13" s="168"/>
      <c r="H13" s="155">
        <f>134.976659715482/1000</f>
        <v>0.13497665971548198</v>
      </c>
      <c r="I13" s="157">
        <v>2.4381072146725025E-2</v>
      </c>
      <c r="J13" s="163"/>
      <c r="K13" s="153" t="s">
        <v>435</v>
      </c>
      <c r="L13" s="178" t="s">
        <v>45</v>
      </c>
      <c r="M13" s="176">
        <f t="shared" si="1"/>
        <v>5.150206911487998E-4</v>
      </c>
      <c r="N13" s="176"/>
      <c r="O13" s="176">
        <f t="shared" si="5"/>
        <v>4.7435079404330876E-4</v>
      </c>
      <c r="P13" s="176"/>
      <c r="Q13" s="176">
        <f t="shared" si="6"/>
        <v>4.8591597497573509E-4</v>
      </c>
      <c r="R13" s="157">
        <f t="shared" si="2"/>
        <v>2.4381072146725257E-2</v>
      </c>
      <c r="S13" s="177"/>
    </row>
    <row r="14" spans="2:19" ht="33" customHeight="1" thickBot="1">
      <c r="B14" s="570" t="s">
        <v>428</v>
      </c>
      <c r="C14" s="570"/>
      <c r="D14" s="570"/>
      <c r="E14" s="570"/>
      <c r="F14" s="570"/>
      <c r="G14" s="570"/>
      <c r="H14" s="570"/>
      <c r="I14" s="570"/>
      <c r="J14" s="163"/>
      <c r="K14" s="570" t="s">
        <v>428</v>
      </c>
      <c r="L14" s="570"/>
      <c r="M14" s="570"/>
      <c r="N14" s="570"/>
      <c r="O14" s="570"/>
      <c r="P14" s="570"/>
      <c r="Q14" s="570"/>
      <c r="R14" s="570"/>
      <c r="S14" s="177"/>
    </row>
    <row r="15" spans="2:19">
      <c r="J15" s="163"/>
      <c r="K15" s="163"/>
      <c r="L15" s="163"/>
      <c r="M15" s="163"/>
      <c r="N15" s="163"/>
      <c r="O15" s="163"/>
      <c r="P15" s="163"/>
      <c r="Q15" s="163"/>
      <c r="R15" s="163"/>
      <c r="S15" s="177"/>
    </row>
    <row r="16" spans="2:19">
      <c r="J16" s="163"/>
      <c r="K16" s="163"/>
      <c r="L16" s="163"/>
      <c r="M16" s="163"/>
      <c r="N16" s="163"/>
      <c r="O16" s="163"/>
      <c r="P16" s="163"/>
      <c r="Q16" s="163"/>
      <c r="R16" s="163"/>
      <c r="S16" s="177"/>
    </row>
    <row r="17" spans="2:21">
      <c r="B17" s="551" t="s">
        <v>40</v>
      </c>
      <c r="C17" s="551"/>
      <c r="D17" s="551"/>
      <c r="E17" s="551"/>
      <c r="F17" s="551"/>
      <c r="G17" s="548"/>
      <c r="H17" s="548"/>
      <c r="I17" s="548"/>
      <c r="J17" s="163"/>
      <c r="K17" s="552" t="s">
        <v>41</v>
      </c>
      <c r="L17" s="551"/>
      <c r="M17" s="551"/>
      <c r="N17" s="551"/>
      <c r="O17" s="551"/>
      <c r="P17" s="145"/>
      <c r="Q17" s="163"/>
      <c r="S17" s="179"/>
      <c r="T17" s="179"/>
      <c r="U17" s="180"/>
    </row>
    <row r="18" spans="2:21" ht="45" customHeight="1">
      <c r="B18" s="181" t="s">
        <v>87</v>
      </c>
      <c r="C18" s="147" t="s">
        <v>127</v>
      </c>
      <c r="D18" s="182">
        <v>2022</v>
      </c>
      <c r="E18" s="149" t="s">
        <v>426</v>
      </c>
      <c r="F18" s="183">
        <v>2023</v>
      </c>
      <c r="G18" s="183" t="s">
        <v>427</v>
      </c>
      <c r="H18" s="147">
        <v>2024</v>
      </c>
      <c r="I18" s="147" t="s">
        <v>128</v>
      </c>
      <c r="J18" s="163"/>
      <c r="K18" s="564" t="s">
        <v>607</v>
      </c>
      <c r="L18" s="565"/>
      <c r="M18" s="151">
        <v>2022</v>
      </c>
      <c r="N18" s="149" t="s">
        <v>426</v>
      </c>
      <c r="O18" s="151">
        <v>2023</v>
      </c>
      <c r="P18" s="183" t="s">
        <v>427</v>
      </c>
      <c r="Q18" s="152">
        <v>2024</v>
      </c>
      <c r="R18" s="147" t="s">
        <v>128</v>
      </c>
      <c r="S18" s="179"/>
      <c r="T18" s="179"/>
    </row>
    <row r="19" spans="2:21">
      <c r="B19" s="184" t="s">
        <v>436</v>
      </c>
      <c r="C19" s="154" t="s">
        <v>42</v>
      </c>
      <c r="D19" s="185">
        <v>275.20999999999998</v>
      </c>
      <c r="E19" s="185"/>
      <c r="F19" s="185">
        <v>211.552610625</v>
      </c>
      <c r="G19" s="185"/>
      <c r="H19" s="185">
        <f>101252.188125/1000</f>
        <v>101.252188125</v>
      </c>
      <c r="I19" s="157">
        <v>-0.52138530540528039</v>
      </c>
      <c r="J19" s="163"/>
      <c r="K19" s="184" t="s">
        <v>436</v>
      </c>
      <c r="L19" s="154" t="s">
        <v>43</v>
      </c>
      <c r="M19" s="185">
        <f>D19*0.0036</f>
        <v>0.99075599999999986</v>
      </c>
      <c r="N19" s="185"/>
      <c r="O19" s="185">
        <f t="shared" ref="O19:O27" si="7">F19*0.0036</f>
        <v>0.76158939824999994</v>
      </c>
      <c r="P19" s="185"/>
      <c r="Q19" s="185">
        <f>H19*0.0036</f>
        <v>0.36450787725</v>
      </c>
      <c r="R19" s="157">
        <f>((Q19-O19)/O19)</f>
        <v>-0.52138530540528039</v>
      </c>
      <c r="S19" s="179"/>
      <c r="T19" s="179"/>
    </row>
    <row r="20" spans="2:21">
      <c r="B20" s="184" t="s">
        <v>437</v>
      </c>
      <c r="C20" s="154" t="s">
        <v>42</v>
      </c>
      <c r="D20" s="185">
        <v>3163.1</v>
      </c>
      <c r="E20" s="185"/>
      <c r="F20" s="185">
        <v>2269.42508</v>
      </c>
      <c r="G20" s="185"/>
      <c r="H20" s="185">
        <f>1477287.20021812/1000</f>
        <v>1477.2872002181198</v>
      </c>
      <c r="I20" s="157">
        <v>-0.34904782130189493</v>
      </c>
      <c r="J20" s="163"/>
      <c r="K20" s="184" t="s">
        <v>437</v>
      </c>
      <c r="L20" s="154" t="s">
        <v>43</v>
      </c>
      <c r="M20" s="185">
        <f t="shared" ref="M20:M27" si="8">D20*0.0036</f>
        <v>11.38716</v>
      </c>
      <c r="N20" s="185"/>
      <c r="O20" s="185">
        <f t="shared" si="7"/>
        <v>8.1699302879999998</v>
      </c>
      <c r="P20" s="185"/>
      <c r="Q20" s="185">
        <f t="shared" ref="Q20:Q27" si="9">H20*0.0036</f>
        <v>5.3182339207852314</v>
      </c>
      <c r="R20" s="157">
        <f t="shared" ref="R20:R27" si="10">((Q20-O20)/O20)</f>
        <v>-0.3490478213018956</v>
      </c>
      <c r="S20" s="179"/>
      <c r="T20" s="179"/>
    </row>
    <row r="21" spans="2:21">
      <c r="B21" s="184" t="s">
        <v>438</v>
      </c>
      <c r="C21" s="154" t="s">
        <v>42</v>
      </c>
      <c r="D21" s="185">
        <v>45.49</v>
      </c>
      <c r="E21" s="185"/>
      <c r="F21" s="185">
        <v>50.970533468399999</v>
      </c>
      <c r="G21" s="185"/>
      <c r="H21" s="185">
        <f>58234.61469735/1000</f>
        <v>58.234614697349997</v>
      </c>
      <c r="I21" s="157">
        <v>0.14251530707351701</v>
      </c>
      <c r="J21" s="163"/>
      <c r="K21" s="184" t="s">
        <v>438</v>
      </c>
      <c r="L21" s="154" t="s">
        <v>43</v>
      </c>
      <c r="M21" s="185">
        <f t="shared" si="8"/>
        <v>0.16376399999999999</v>
      </c>
      <c r="N21" s="185"/>
      <c r="O21" s="185">
        <f t="shared" si="7"/>
        <v>0.18349392048624</v>
      </c>
      <c r="P21" s="185"/>
      <c r="Q21" s="185">
        <f t="shared" si="9"/>
        <v>0.20964461291045999</v>
      </c>
      <c r="R21" s="157">
        <f t="shared" si="10"/>
        <v>0.14251530707351695</v>
      </c>
      <c r="S21" s="179"/>
      <c r="T21" s="179"/>
    </row>
    <row r="22" spans="2:21">
      <c r="B22" s="184" t="s">
        <v>439</v>
      </c>
      <c r="C22" s="154" t="s">
        <v>42</v>
      </c>
      <c r="D22" s="185">
        <v>10.694441099999999</v>
      </c>
      <c r="E22" s="185"/>
      <c r="F22" s="185">
        <v>7.8962229562500008</v>
      </c>
      <c r="G22" s="185"/>
      <c r="H22" s="186">
        <v>0</v>
      </c>
      <c r="I22" s="157">
        <v>-1</v>
      </c>
      <c r="J22" s="163"/>
      <c r="K22" s="184" t="s">
        <v>439</v>
      </c>
      <c r="L22" s="154" t="s">
        <v>43</v>
      </c>
      <c r="M22" s="185">
        <f t="shared" si="8"/>
        <v>3.8499987959999996E-2</v>
      </c>
      <c r="N22" s="185"/>
      <c r="O22" s="185">
        <f t="shared" si="7"/>
        <v>2.8426402642500001E-2</v>
      </c>
      <c r="P22" s="185"/>
      <c r="Q22" s="185">
        <f t="shared" si="9"/>
        <v>0</v>
      </c>
      <c r="R22" s="157">
        <f t="shared" si="10"/>
        <v>-1</v>
      </c>
      <c r="S22" s="179"/>
      <c r="T22" s="179"/>
    </row>
    <row r="23" spans="2:21" ht="23.25" customHeight="1">
      <c r="B23" s="184" t="s">
        <v>440</v>
      </c>
      <c r="C23" s="154" t="s">
        <v>42</v>
      </c>
      <c r="D23" s="185">
        <v>38314.11</v>
      </c>
      <c r="E23" s="185"/>
      <c r="F23" s="185">
        <v>34721.424011094547</v>
      </c>
      <c r="G23" s="185"/>
      <c r="H23" s="185">
        <f>33771160.2608135/1000</f>
        <v>33771.1602608135</v>
      </c>
      <c r="I23" s="157">
        <v>-2.7368225162001769E-2</v>
      </c>
      <c r="J23" s="163"/>
      <c r="K23" s="184" t="s">
        <v>440</v>
      </c>
      <c r="L23" s="154" t="s">
        <v>43</v>
      </c>
      <c r="M23" s="185">
        <f t="shared" si="8"/>
        <v>137.93079599999999</v>
      </c>
      <c r="N23" s="185"/>
      <c r="O23" s="185">
        <f t="shared" si="7"/>
        <v>124.99712643994036</v>
      </c>
      <c r="P23" s="185"/>
      <c r="Q23" s="185">
        <f t="shared" si="9"/>
        <v>121.5761769389286</v>
      </c>
      <c r="R23" s="157">
        <f t="shared" si="10"/>
        <v>-2.7368225162003927E-2</v>
      </c>
      <c r="S23" s="187"/>
      <c r="T23" s="187"/>
    </row>
    <row r="24" spans="2:21" ht="15.75" customHeight="1">
      <c r="B24" s="153" t="s">
        <v>441</v>
      </c>
      <c r="C24" s="154" t="s">
        <v>42</v>
      </c>
      <c r="D24" s="185">
        <v>41808.589999999997</v>
      </c>
      <c r="E24" s="188"/>
      <c r="F24" s="185">
        <v>37261.268458144194</v>
      </c>
      <c r="G24" s="185"/>
      <c r="H24" s="185">
        <f>35407934.263854/1000</f>
        <v>35407.934263853997</v>
      </c>
      <c r="I24" s="157">
        <v>-4.9738891642189031E-2</v>
      </c>
      <c r="J24" s="163"/>
      <c r="K24" s="153" t="s">
        <v>441</v>
      </c>
      <c r="L24" s="154" t="s">
        <v>43</v>
      </c>
      <c r="M24" s="185">
        <f t="shared" si="8"/>
        <v>150.51092399999999</v>
      </c>
      <c r="N24" s="185"/>
      <c r="O24" s="185">
        <f t="shared" si="7"/>
        <v>134.1405664493191</v>
      </c>
      <c r="P24" s="185"/>
      <c r="Q24" s="185">
        <f t="shared" si="9"/>
        <v>127.46856334987439</v>
      </c>
      <c r="R24" s="157">
        <f t="shared" si="10"/>
        <v>-4.9738891642190287E-2</v>
      </c>
    </row>
    <row r="25" spans="2:21" ht="37.5" customHeight="1">
      <c r="B25" s="189" t="s">
        <v>442</v>
      </c>
      <c r="C25" s="190" t="s">
        <v>15</v>
      </c>
      <c r="D25" s="157">
        <v>0.89714254106462488</v>
      </c>
      <c r="E25" s="157"/>
      <c r="F25" s="157">
        <v>0.91360023986660732</v>
      </c>
      <c r="G25" s="157"/>
      <c r="H25" s="157">
        <v>0.93439959661221272</v>
      </c>
      <c r="I25" s="157">
        <v>2.2766365241587705E-2</v>
      </c>
      <c r="J25" s="163"/>
      <c r="K25" s="189" t="s">
        <v>442</v>
      </c>
      <c r="L25" s="190" t="s">
        <v>15</v>
      </c>
      <c r="M25" s="175">
        <f>M8/M24</f>
        <v>0.89714264125356058</v>
      </c>
      <c r="N25" s="175"/>
      <c r="O25" s="175">
        <f t="shared" ref="O25:Q25" si="11">O8/O24</f>
        <v>0.9136002398666051</v>
      </c>
      <c r="P25" s="175"/>
      <c r="Q25" s="175">
        <f t="shared" si="11"/>
        <v>0.93439959661221217</v>
      </c>
      <c r="R25" s="157">
        <f t="shared" si="10"/>
        <v>2.2766365241589676E-2</v>
      </c>
      <c r="S25" s="187"/>
      <c r="T25" s="187"/>
    </row>
    <row r="26" spans="2:21" ht="23.25" customHeight="1">
      <c r="B26" s="184" t="s">
        <v>443</v>
      </c>
      <c r="C26" s="154" t="s">
        <v>171</v>
      </c>
      <c r="D26" s="185">
        <f>6704.39298733156/1000</f>
        <v>6.70439298733156</v>
      </c>
      <c r="E26" s="185"/>
      <c r="F26" s="185">
        <f>6158.88734845359/1000</f>
        <v>6.1588873484535895</v>
      </c>
      <c r="G26" s="185"/>
      <c r="H26" s="185">
        <f>5836.15201316202/1000</f>
        <v>5.8361520131620201</v>
      </c>
      <c r="I26" s="157">
        <v>-5.2401564930813271E-2</v>
      </c>
      <c r="J26" s="163"/>
      <c r="K26" s="184" t="s">
        <v>443</v>
      </c>
      <c r="L26" s="154" t="s">
        <v>214</v>
      </c>
      <c r="M26" s="176">
        <f t="shared" si="8"/>
        <v>2.4135814754393616E-2</v>
      </c>
      <c r="N26" s="185"/>
      <c r="O26" s="176">
        <f t="shared" si="7"/>
        <v>2.2171994454432922E-2</v>
      </c>
      <c r="P26" s="185"/>
      <c r="Q26" s="176">
        <f t="shared" si="9"/>
        <v>2.1010147247383273E-2</v>
      </c>
      <c r="R26" s="157">
        <f t="shared" si="10"/>
        <v>-5.240156493081554E-2</v>
      </c>
      <c r="S26" s="187"/>
      <c r="T26" s="187"/>
    </row>
    <row r="27" spans="2:21" ht="23.25" customHeight="1">
      <c r="B27" s="184" t="s">
        <v>444</v>
      </c>
      <c r="C27" s="154" t="s">
        <v>44</v>
      </c>
      <c r="D27" s="185">
        <f>156.109398501208/1000</f>
        <v>0.156109398501208</v>
      </c>
      <c r="E27" s="185"/>
      <c r="F27" s="185">
        <f>141.402548871187/1000</f>
        <v>0.141402548871187</v>
      </c>
      <c r="G27" s="185"/>
      <c r="H27" s="185">
        <f>141.518522237626/1000</f>
        <v>0.14151852223762601</v>
      </c>
      <c r="I27" s="157">
        <v>8.2016461064560175E-4</v>
      </c>
      <c r="J27" s="163"/>
      <c r="K27" s="184" t="s">
        <v>444</v>
      </c>
      <c r="L27" s="154" t="s">
        <v>45</v>
      </c>
      <c r="M27" s="176">
        <f t="shared" si="8"/>
        <v>5.6199383460434885E-4</v>
      </c>
      <c r="N27" s="185"/>
      <c r="O27" s="176">
        <f t="shared" si="7"/>
        <v>5.0904917593627317E-4</v>
      </c>
      <c r="P27" s="185"/>
      <c r="Q27" s="176">
        <f t="shared" si="9"/>
        <v>5.0946668005545366E-4</v>
      </c>
      <c r="R27" s="157">
        <f t="shared" si="10"/>
        <v>8.201646106441293E-4</v>
      </c>
      <c r="S27" s="187"/>
      <c r="T27" s="187"/>
    </row>
    <row r="28" spans="2:21">
      <c r="J28" s="163"/>
      <c r="K28" s="191"/>
    </row>
    <row r="29" spans="2:21">
      <c r="J29" s="163"/>
      <c r="K29" s="191"/>
    </row>
    <row r="30" spans="2:21">
      <c r="B30" s="563" t="s">
        <v>46</v>
      </c>
      <c r="C30" s="563"/>
      <c r="D30" s="563"/>
      <c r="E30" s="563"/>
      <c r="F30" s="563"/>
      <c r="G30" s="548"/>
      <c r="H30" s="548"/>
      <c r="I30" s="548"/>
      <c r="J30" s="163"/>
      <c r="K30" s="192"/>
      <c r="L30" s="192"/>
      <c r="M30" s="193"/>
      <c r="N30" s="193"/>
    </row>
    <row r="31" spans="2:21" ht="45">
      <c r="B31" s="146" t="s">
        <v>88</v>
      </c>
      <c r="C31" s="147" t="s">
        <v>127</v>
      </c>
      <c r="D31" s="194" t="s">
        <v>47</v>
      </c>
      <c r="E31" s="152" t="s">
        <v>426</v>
      </c>
      <c r="F31" s="182">
        <v>2023</v>
      </c>
      <c r="G31" s="183" t="s">
        <v>427</v>
      </c>
      <c r="H31" s="183">
        <v>2024</v>
      </c>
      <c r="I31" s="183" t="s">
        <v>136</v>
      </c>
      <c r="J31" s="163"/>
      <c r="K31" s="192"/>
      <c r="L31" s="192"/>
      <c r="M31" s="193"/>
      <c r="N31" s="193"/>
    </row>
    <row r="32" spans="2:21" ht="16.5">
      <c r="B32" s="195" t="s">
        <v>129</v>
      </c>
      <c r="C32" s="196" t="s">
        <v>48</v>
      </c>
      <c r="D32" s="197">
        <v>2681.24</v>
      </c>
      <c r="E32" s="197">
        <v>2366.817</v>
      </c>
      <c r="F32" s="197">
        <v>2261.9463607804855</v>
      </c>
      <c r="G32" s="197">
        <v>2225.5640742327123</v>
      </c>
      <c r="H32" s="198">
        <v>1434.8812579408068</v>
      </c>
      <c r="I32" s="199">
        <v>-0.35527299593227935</v>
      </c>
      <c r="J32" s="163"/>
      <c r="K32" s="192"/>
      <c r="L32" s="192"/>
      <c r="M32" s="193"/>
      <c r="N32" s="193"/>
    </row>
    <row r="33" spans="2:19" ht="30.75" customHeight="1">
      <c r="B33" s="200" t="s">
        <v>130</v>
      </c>
      <c r="C33" s="196" t="s">
        <v>48</v>
      </c>
      <c r="D33" s="197">
        <v>12823.73</v>
      </c>
      <c r="E33" s="197">
        <v>20463.443871372769</v>
      </c>
      <c r="F33" s="197">
        <v>18544.603696832106</v>
      </c>
      <c r="G33" s="197">
        <v>17347</v>
      </c>
      <c r="H33" s="198">
        <v>16676</v>
      </c>
      <c r="I33" s="199">
        <v>-3.8699999999999998E-2</v>
      </c>
      <c r="J33" s="163"/>
      <c r="K33" s="192"/>
      <c r="L33" s="192"/>
      <c r="M33" s="193"/>
      <c r="N33" s="193"/>
    </row>
    <row r="34" spans="2:19" ht="16.5">
      <c r="B34" s="429" t="s">
        <v>131</v>
      </c>
      <c r="C34" s="196" t="s">
        <v>48</v>
      </c>
      <c r="D34" s="197">
        <v>352.06136063545802</v>
      </c>
      <c r="E34" s="197">
        <v>430.39499999999998</v>
      </c>
      <c r="F34" s="197">
        <v>362.92918427266704</v>
      </c>
      <c r="G34" s="197">
        <v>339</v>
      </c>
      <c r="H34" s="198">
        <v>250</v>
      </c>
      <c r="I34" s="199">
        <v>-0.26379999999999998</v>
      </c>
      <c r="J34" s="163"/>
      <c r="K34" s="192"/>
      <c r="L34" s="192"/>
      <c r="M34" s="193"/>
      <c r="N34" s="193"/>
    </row>
    <row r="35" spans="2:19" ht="15" customHeight="1">
      <c r="B35" s="429" t="s">
        <v>132</v>
      </c>
      <c r="C35" s="196" t="s">
        <v>48</v>
      </c>
      <c r="D35" s="197">
        <v>4558.1099999999997</v>
      </c>
      <c r="E35" s="197">
        <v>5235.8464523605153</v>
      </c>
      <c r="F35" s="197">
        <v>30771.594344822479</v>
      </c>
      <c r="G35" s="197">
        <v>37672.954292290749</v>
      </c>
      <c r="H35" s="198">
        <v>37550.26711960297</v>
      </c>
      <c r="I35" s="199">
        <v>-3.2566379513508936E-3</v>
      </c>
      <c r="J35" s="163"/>
      <c r="K35" s="192"/>
      <c r="L35" s="192"/>
      <c r="M35" s="193"/>
      <c r="N35" s="193"/>
    </row>
    <row r="36" spans="2:19" ht="31.5" customHeight="1">
      <c r="B36" s="429" t="s">
        <v>133</v>
      </c>
      <c r="C36" s="196" t="s">
        <v>48</v>
      </c>
      <c r="D36" s="197">
        <v>15504.97</v>
      </c>
      <c r="E36" s="197">
        <v>22830.260871372768</v>
      </c>
      <c r="F36" s="197">
        <v>20806.550057612592</v>
      </c>
      <c r="G36" s="197">
        <v>19572.451074232711</v>
      </c>
      <c r="H36" s="198">
        <v>18111.014415109206</v>
      </c>
      <c r="I36" s="199">
        <v>-7.4668045079315459E-2</v>
      </c>
      <c r="J36" s="163"/>
    </row>
    <row r="37" spans="2:19" ht="16.5">
      <c r="B37" s="430" t="s">
        <v>134</v>
      </c>
      <c r="C37" s="201" t="s">
        <v>48</v>
      </c>
      <c r="D37" s="202">
        <v>20063.09</v>
      </c>
      <c r="E37" s="202">
        <v>28066.107323733282</v>
      </c>
      <c r="F37" s="202">
        <v>51578.145961609567</v>
      </c>
      <c r="G37" s="202">
        <v>57245.405366523461</v>
      </c>
      <c r="H37" s="198">
        <v>55661.28153471218</v>
      </c>
      <c r="I37" s="203">
        <v>-2.7672506145579034E-2</v>
      </c>
      <c r="J37" s="163"/>
    </row>
    <row r="38" spans="2:19" ht="93.75" customHeight="1" thickBot="1">
      <c r="B38" s="566" t="s">
        <v>135</v>
      </c>
      <c r="C38" s="567"/>
      <c r="D38" s="567"/>
      <c r="E38" s="567"/>
      <c r="F38" s="567"/>
      <c r="G38" s="567"/>
      <c r="H38" s="568"/>
      <c r="I38" s="568"/>
      <c r="J38" s="163"/>
    </row>
    <row r="39" spans="2:19">
      <c r="B39" s="207"/>
      <c r="C39" s="207"/>
      <c r="D39" s="207"/>
      <c r="E39" s="207"/>
      <c r="F39" s="207"/>
      <c r="G39" s="207"/>
      <c r="H39" s="207"/>
      <c r="I39" s="207"/>
      <c r="J39" s="204"/>
      <c r="K39" s="205"/>
      <c r="L39" s="206"/>
      <c r="M39" s="206"/>
      <c r="N39" s="206"/>
      <c r="O39" s="205"/>
      <c r="P39" s="205"/>
      <c r="Q39" s="205"/>
      <c r="R39" s="205"/>
      <c r="S39" s="163"/>
    </row>
    <row r="40" spans="2:19">
      <c r="B40" s="207"/>
      <c r="C40" s="207"/>
      <c r="D40" s="207"/>
      <c r="E40" s="207"/>
      <c r="F40" s="207"/>
      <c r="G40" s="207"/>
      <c r="H40" s="207"/>
      <c r="I40" s="207"/>
      <c r="J40" s="204"/>
      <c r="K40" s="205"/>
      <c r="L40" s="206"/>
      <c r="M40" s="206"/>
      <c r="N40" s="206"/>
      <c r="O40" s="205"/>
      <c r="P40" s="205"/>
      <c r="Q40" s="205"/>
      <c r="R40" s="205"/>
      <c r="S40" s="163"/>
    </row>
    <row r="41" spans="2:19" ht="45">
      <c r="B41" s="208" t="s">
        <v>137</v>
      </c>
      <c r="C41" s="147" t="s">
        <v>127</v>
      </c>
      <c r="D41" s="209">
        <v>2022</v>
      </c>
      <c r="E41" s="152" t="s">
        <v>426</v>
      </c>
      <c r="F41" s="182">
        <v>2023</v>
      </c>
      <c r="G41" s="183" t="s">
        <v>427</v>
      </c>
      <c r="H41" s="183">
        <v>2024</v>
      </c>
      <c r="I41" s="183" t="s">
        <v>136</v>
      </c>
      <c r="J41" s="163"/>
    </row>
    <row r="42" spans="2:19">
      <c r="B42" s="210" t="s">
        <v>49</v>
      </c>
      <c r="C42" s="211" t="s">
        <v>50</v>
      </c>
      <c r="D42" s="212">
        <v>51</v>
      </c>
      <c r="E42" s="213"/>
      <c r="F42" s="212">
        <v>105</v>
      </c>
      <c r="G42" s="212"/>
      <c r="H42" s="212">
        <v>114</v>
      </c>
      <c r="I42" s="199">
        <v>8.5714285714285632E-2</v>
      </c>
      <c r="J42" s="163"/>
    </row>
    <row r="43" spans="2:19">
      <c r="B43" s="210" t="s">
        <v>51</v>
      </c>
      <c r="C43" s="211" t="s">
        <v>50</v>
      </c>
      <c r="D43" s="212">
        <v>9</v>
      </c>
      <c r="E43" s="213"/>
      <c r="F43" s="212">
        <v>78</v>
      </c>
      <c r="G43" s="212"/>
      <c r="H43" s="212">
        <v>26</v>
      </c>
      <c r="I43" s="199">
        <v>-0.66666666666666674</v>
      </c>
      <c r="J43" s="163"/>
    </row>
    <row r="44" spans="2:19" ht="15.75" customHeight="1">
      <c r="B44" s="210" t="s">
        <v>52</v>
      </c>
      <c r="C44" s="211" t="s">
        <v>50</v>
      </c>
      <c r="D44" s="212">
        <v>0</v>
      </c>
      <c r="E44" s="213"/>
      <c r="F44" s="212">
        <v>6</v>
      </c>
      <c r="G44" s="212"/>
      <c r="H44" s="212">
        <v>0</v>
      </c>
      <c r="I44" s="199">
        <v>-1</v>
      </c>
      <c r="J44" s="163"/>
    </row>
    <row r="45" spans="2:19">
      <c r="B45" s="210" t="s">
        <v>53</v>
      </c>
      <c r="C45" s="211" t="s">
        <v>50</v>
      </c>
      <c r="D45" s="212">
        <v>567</v>
      </c>
      <c r="E45" s="213"/>
      <c r="F45" s="212">
        <v>287</v>
      </c>
      <c r="G45" s="212"/>
      <c r="H45" s="212">
        <v>0</v>
      </c>
      <c r="I45" s="199">
        <v>-1</v>
      </c>
      <c r="J45" s="150"/>
    </row>
    <row r="46" spans="2:19">
      <c r="B46" s="210" t="s">
        <v>138</v>
      </c>
      <c r="C46" s="211" t="s">
        <v>50</v>
      </c>
      <c r="D46" s="212">
        <v>627</v>
      </c>
      <c r="E46" s="213"/>
      <c r="F46" s="212">
        <v>476</v>
      </c>
      <c r="G46" s="212"/>
      <c r="H46" s="212">
        <v>140</v>
      </c>
      <c r="I46" s="214">
        <v>-0.70588235294117641</v>
      </c>
      <c r="J46" s="163"/>
    </row>
    <row r="47" spans="2:19" ht="30" customHeight="1" thickBot="1">
      <c r="B47" s="569" t="s">
        <v>139</v>
      </c>
      <c r="C47" s="569"/>
      <c r="D47" s="569"/>
      <c r="E47" s="569"/>
      <c r="F47" s="569"/>
      <c r="G47" s="569"/>
      <c r="H47" s="569"/>
      <c r="I47" s="569"/>
      <c r="J47" s="163"/>
    </row>
    <row r="48" spans="2:19">
      <c r="B48" s="207"/>
      <c r="C48" s="207"/>
      <c r="D48" s="207"/>
      <c r="E48" s="207"/>
      <c r="F48" s="207"/>
      <c r="G48" s="207"/>
      <c r="H48" s="207"/>
      <c r="I48" s="207"/>
      <c r="J48" s="204"/>
      <c r="K48" s="205"/>
      <c r="L48" s="206"/>
      <c r="M48" s="206"/>
      <c r="N48" s="206"/>
      <c r="O48" s="205"/>
      <c r="P48" s="205"/>
      <c r="Q48" s="205"/>
      <c r="R48" s="205"/>
      <c r="S48" s="163"/>
    </row>
    <row r="49" spans="2:12" ht="16.5" customHeight="1">
      <c r="B49" s="215" t="s">
        <v>54</v>
      </c>
      <c r="C49" s="216"/>
      <c r="D49" s="217"/>
      <c r="E49" s="218"/>
      <c r="F49" s="219"/>
      <c r="G49" s="219"/>
      <c r="H49" s="219"/>
      <c r="I49" s="219"/>
      <c r="J49" s="163"/>
      <c r="K49" s="220"/>
      <c r="L49" s="220"/>
    </row>
    <row r="50" spans="2:12" ht="45">
      <c r="B50" s="221" t="s">
        <v>421</v>
      </c>
      <c r="C50" s="147" t="s">
        <v>127</v>
      </c>
      <c r="D50" s="147">
        <v>2022</v>
      </c>
      <c r="E50" s="152" t="s">
        <v>426</v>
      </c>
      <c r="F50" s="182">
        <v>2023</v>
      </c>
      <c r="G50" s="183" t="s">
        <v>427</v>
      </c>
      <c r="H50" s="183">
        <v>2024</v>
      </c>
      <c r="I50" s="183" t="s">
        <v>136</v>
      </c>
      <c r="J50" s="163"/>
      <c r="K50" s="222"/>
      <c r="L50" s="222"/>
    </row>
    <row r="51" spans="2:12" ht="16.5">
      <c r="B51" s="223" t="s">
        <v>140</v>
      </c>
      <c r="C51" s="196" t="s">
        <v>48</v>
      </c>
      <c r="D51" s="223"/>
      <c r="E51" s="224">
        <v>10.141233680021301</v>
      </c>
      <c r="F51" s="224">
        <v>10.141233680021301</v>
      </c>
      <c r="G51" s="224"/>
      <c r="H51" s="224">
        <v>4.7098520796104788</v>
      </c>
      <c r="I51" s="199">
        <v>-0.53557405063162045</v>
      </c>
      <c r="J51" s="163"/>
      <c r="K51" s="222"/>
      <c r="L51" s="222"/>
    </row>
    <row r="52" spans="2:12" ht="30">
      <c r="B52" s="223" t="s">
        <v>141</v>
      </c>
      <c r="C52" s="196" t="s">
        <v>48</v>
      </c>
      <c r="D52" s="223"/>
      <c r="E52" s="224">
        <v>440.44795412002782</v>
      </c>
      <c r="F52" s="224">
        <v>440.44795412002782</v>
      </c>
      <c r="G52" s="224"/>
      <c r="H52" s="224">
        <v>486.2826693942655</v>
      </c>
      <c r="I52" s="199">
        <v>0.10406386235988041</v>
      </c>
      <c r="J52" s="163"/>
      <c r="K52" s="222"/>
      <c r="L52" s="222"/>
    </row>
    <row r="53" spans="2:12" ht="16.5">
      <c r="B53" s="223" t="s">
        <v>445</v>
      </c>
      <c r="C53" s="196" t="s">
        <v>48</v>
      </c>
      <c r="D53" s="223"/>
      <c r="E53" s="224"/>
      <c r="F53" s="224">
        <v>0.75196617649999997</v>
      </c>
      <c r="G53" s="224"/>
      <c r="H53" s="224">
        <v>0.90235941180000012</v>
      </c>
      <c r="I53" s="199">
        <v>0.20000000000000018</v>
      </c>
      <c r="J53" s="163"/>
      <c r="K53" s="222"/>
      <c r="L53" s="222"/>
    </row>
    <row r="54" spans="2:12" ht="16.5">
      <c r="B54" s="223" t="s">
        <v>142</v>
      </c>
      <c r="C54" s="196" t="s">
        <v>48</v>
      </c>
      <c r="D54" s="202">
        <v>4116.2274458088759</v>
      </c>
      <c r="E54" s="202"/>
      <c r="F54" s="202">
        <v>2648.9705593630579</v>
      </c>
      <c r="G54" s="202"/>
      <c r="H54" s="202">
        <v>2409.8046682016943</v>
      </c>
      <c r="I54" s="199">
        <v>-9.0286353057420832E-2</v>
      </c>
      <c r="J54" s="163"/>
      <c r="K54" s="222"/>
      <c r="L54" s="222"/>
    </row>
    <row r="55" spans="2:12" ht="16.5">
      <c r="B55" s="223" t="s">
        <v>143</v>
      </c>
      <c r="C55" s="196" t="s">
        <v>48</v>
      </c>
      <c r="D55" s="224"/>
      <c r="E55" s="224"/>
      <c r="F55" s="224">
        <v>685.46662944000002</v>
      </c>
      <c r="G55" s="224"/>
      <c r="H55" s="224">
        <v>723.768552</v>
      </c>
      <c r="I55" s="199">
        <v>5.5877151293697747E-2</v>
      </c>
      <c r="J55" s="163"/>
      <c r="K55" s="222"/>
      <c r="L55" s="222"/>
    </row>
    <row r="56" spans="2:12" ht="16.5" customHeight="1">
      <c r="B56" s="223" t="s">
        <v>144</v>
      </c>
      <c r="C56" s="196" t="s">
        <v>48</v>
      </c>
      <c r="D56" s="225">
        <v>40.14</v>
      </c>
      <c r="E56" s="226"/>
      <c r="F56" s="225">
        <v>147.48683693906275</v>
      </c>
      <c r="G56" s="225"/>
      <c r="H56" s="168">
        <v>214.46700000000001</v>
      </c>
      <c r="I56" s="199">
        <v>0.45414332865929929</v>
      </c>
      <c r="J56" s="163"/>
      <c r="K56" s="220"/>
      <c r="L56" s="220"/>
    </row>
    <row r="57" spans="2:12" ht="16.5" customHeight="1">
      <c r="B57" s="223" t="s">
        <v>145</v>
      </c>
      <c r="C57" s="227" t="s">
        <v>55</v>
      </c>
      <c r="D57" s="228">
        <v>6.4367894085295072E-3</v>
      </c>
      <c r="E57" s="229"/>
      <c r="F57" s="228">
        <v>2.4377989576704586E-2</v>
      </c>
      <c r="G57" s="228"/>
      <c r="H57" s="230">
        <v>3.5349761002142745E-2</v>
      </c>
      <c r="I57" s="199">
        <v>0.45006875529730705</v>
      </c>
      <c r="J57" s="163"/>
      <c r="K57" s="220"/>
      <c r="L57" s="220"/>
    </row>
    <row r="58" spans="2:12" ht="16.5">
      <c r="B58" s="223" t="s">
        <v>146</v>
      </c>
      <c r="C58" s="227" t="s">
        <v>56</v>
      </c>
      <c r="D58" s="231">
        <v>7.4345000000000007E-5</v>
      </c>
      <c r="E58" s="232"/>
      <c r="F58" s="231">
        <v>7.9473330308724819E-5</v>
      </c>
      <c r="G58" s="231"/>
      <c r="H58" s="233">
        <v>7.9480008311426747E-5</v>
      </c>
      <c r="I58" s="199">
        <v>8.4028222750776038E-5</v>
      </c>
      <c r="J58" s="163"/>
      <c r="K58" s="220"/>
      <c r="L58" s="220"/>
    </row>
    <row r="59" spans="2:12" ht="16.5">
      <c r="B59" s="223" t="s">
        <v>147</v>
      </c>
      <c r="C59" s="196" t="s">
        <v>48</v>
      </c>
      <c r="D59" s="231"/>
      <c r="E59" s="232"/>
      <c r="F59" s="225">
        <v>74.199497999999991</v>
      </c>
      <c r="G59" s="225"/>
      <c r="H59" s="225">
        <v>120.86154999999997</v>
      </c>
      <c r="I59" s="199">
        <v>0.62887287997554897</v>
      </c>
      <c r="J59" s="163"/>
      <c r="K59" s="220"/>
      <c r="L59" s="220"/>
    </row>
    <row r="60" spans="2:12" ht="16.5">
      <c r="B60" s="223" t="s">
        <v>148</v>
      </c>
      <c r="C60" s="196" t="s">
        <v>48</v>
      </c>
      <c r="D60" s="231"/>
      <c r="E60" s="232"/>
      <c r="F60" s="225">
        <v>54.897499999999994</v>
      </c>
      <c r="G60" s="225"/>
      <c r="H60" s="225">
        <v>59.634301917500501</v>
      </c>
      <c r="I60" s="199">
        <v>8.6284474110852161E-2</v>
      </c>
      <c r="J60" s="163"/>
      <c r="K60" s="220"/>
      <c r="L60" s="220"/>
    </row>
    <row r="61" spans="2:12" ht="30">
      <c r="B61" s="223" t="s">
        <v>149</v>
      </c>
      <c r="C61" s="196" t="s">
        <v>48</v>
      </c>
      <c r="D61" s="231"/>
      <c r="E61" s="232"/>
      <c r="F61" s="234">
        <v>5572.7885489656755</v>
      </c>
      <c r="G61" s="234"/>
      <c r="H61" s="234">
        <v>5296.7038640205756</v>
      </c>
      <c r="I61" s="199">
        <v>-4.9541568376273992E-2</v>
      </c>
      <c r="J61" s="163"/>
      <c r="K61" s="220"/>
      <c r="L61" s="220"/>
    </row>
    <row r="62" spans="2:12" ht="16.5">
      <c r="B62" s="235" t="s">
        <v>150</v>
      </c>
      <c r="C62" s="196" t="s">
        <v>48</v>
      </c>
      <c r="D62" s="234"/>
      <c r="E62" s="236"/>
      <c r="F62" s="225">
        <v>590.48601862725218</v>
      </c>
      <c r="G62" s="225"/>
      <c r="H62" s="225">
        <v>577.91056083083492</v>
      </c>
      <c r="I62" s="199">
        <v>-2.1296791794753078E-2</v>
      </c>
      <c r="J62" s="150"/>
      <c r="K62" s="237"/>
    </row>
    <row r="63" spans="2:12" ht="16.5">
      <c r="B63" s="235" t="s">
        <v>151</v>
      </c>
      <c r="C63" s="196" t="s">
        <v>48</v>
      </c>
      <c r="D63" s="234"/>
      <c r="E63" s="236"/>
      <c r="F63" s="234">
        <v>1479.4813610924591</v>
      </c>
      <c r="G63" s="234">
        <v>2501.9698630648386</v>
      </c>
      <c r="H63" s="234">
        <v>2501.9698630648386</v>
      </c>
      <c r="I63" s="199">
        <v>0</v>
      </c>
      <c r="J63" s="150"/>
      <c r="K63" s="237"/>
    </row>
    <row r="64" spans="2:12" ht="16.5">
      <c r="B64" s="235" t="s">
        <v>152</v>
      </c>
      <c r="C64" s="196" t="s">
        <v>48</v>
      </c>
      <c r="D64" s="234"/>
      <c r="E64" s="236"/>
      <c r="F64" s="234">
        <v>17817.237343607638</v>
      </c>
      <c r="G64" s="234">
        <v>22673.990717368291</v>
      </c>
      <c r="H64" s="234">
        <v>22673.990717368291</v>
      </c>
      <c r="I64" s="199">
        <v>0</v>
      </c>
      <c r="J64" s="150"/>
      <c r="K64" s="237"/>
    </row>
    <row r="65" spans="2:19" ht="16.5">
      <c r="B65" s="235" t="s">
        <v>153</v>
      </c>
      <c r="C65" s="196" t="s">
        <v>48</v>
      </c>
      <c r="D65" s="225">
        <v>401.75</v>
      </c>
      <c r="E65" s="225">
        <v>535.6</v>
      </c>
      <c r="F65" s="225">
        <v>571.5584561223892</v>
      </c>
      <c r="G65" s="234"/>
      <c r="H65" s="168">
        <v>661.29</v>
      </c>
      <c r="I65" s="199">
        <v>0.157</v>
      </c>
      <c r="J65" s="150"/>
    </row>
    <row r="66" spans="2:19" ht="30" customHeight="1">
      <c r="B66" s="235" t="s">
        <v>154</v>
      </c>
      <c r="C66" s="196" t="s">
        <v>48</v>
      </c>
      <c r="D66" s="238"/>
      <c r="E66" s="239"/>
      <c r="F66" s="238">
        <v>584.38715855072905</v>
      </c>
      <c r="G66" s="240">
        <v>1606.5052302859699</v>
      </c>
      <c r="H66" s="198">
        <v>1606.5052302859699</v>
      </c>
      <c r="I66" s="199">
        <v>0</v>
      </c>
      <c r="J66" s="163"/>
    </row>
    <row r="67" spans="2:19" ht="16.5">
      <c r="B67" s="235" t="s">
        <v>155</v>
      </c>
      <c r="C67" s="196" t="s">
        <v>48</v>
      </c>
      <c r="D67" s="241"/>
      <c r="E67" s="241">
        <v>93.29</v>
      </c>
      <c r="F67" s="241">
        <v>93.29</v>
      </c>
      <c r="G67" s="241"/>
      <c r="H67" s="241">
        <v>211.4701310275928</v>
      </c>
      <c r="I67" s="199">
        <v>1.2667241490014467</v>
      </c>
      <c r="J67" s="163"/>
    </row>
    <row r="68" spans="2:19" ht="42" customHeight="1" thickBot="1">
      <c r="B68" s="558" t="s">
        <v>422</v>
      </c>
      <c r="C68" s="558">
        <v>0</v>
      </c>
      <c r="D68" s="558">
        <v>0</v>
      </c>
      <c r="E68" s="558">
        <v>0</v>
      </c>
      <c r="F68" s="558">
        <v>0</v>
      </c>
      <c r="G68" s="558"/>
      <c r="H68" s="558">
        <v>0</v>
      </c>
      <c r="I68" s="558">
        <v>0</v>
      </c>
      <c r="J68" s="163"/>
    </row>
    <row r="69" spans="2:19">
      <c r="B69" s="207"/>
      <c r="C69" s="207"/>
      <c r="D69" s="207"/>
      <c r="E69" s="207"/>
      <c r="F69" s="207"/>
      <c r="G69" s="207"/>
      <c r="H69" s="207"/>
      <c r="I69" s="207"/>
      <c r="J69" s="204"/>
      <c r="K69" s="205"/>
      <c r="L69" s="206"/>
      <c r="M69" s="206"/>
      <c r="N69" s="206"/>
      <c r="O69" s="205"/>
      <c r="P69" s="205"/>
      <c r="Q69" s="205"/>
      <c r="R69" s="205"/>
      <c r="S69" s="163"/>
    </row>
    <row r="70" spans="2:19">
      <c r="B70" s="242"/>
      <c r="C70" s="243"/>
      <c r="D70" s="243"/>
      <c r="E70" s="243"/>
      <c r="F70" s="243"/>
      <c r="G70" s="243"/>
      <c r="H70" s="243"/>
      <c r="I70" s="243"/>
      <c r="J70" s="163"/>
    </row>
    <row r="71" spans="2:19">
      <c r="B71" s="551" t="s">
        <v>57</v>
      </c>
      <c r="C71" s="551"/>
      <c r="D71" s="551"/>
      <c r="E71" s="551"/>
      <c r="F71" s="551"/>
      <c r="G71" s="548"/>
      <c r="H71" s="548"/>
      <c r="I71" s="548"/>
      <c r="J71" s="163"/>
      <c r="K71" s="244"/>
      <c r="L71" s="244"/>
      <c r="M71" s="237"/>
      <c r="N71" s="237"/>
    </row>
    <row r="72" spans="2:19" ht="45">
      <c r="B72" s="245" t="s">
        <v>90</v>
      </c>
      <c r="C72" s="147" t="s">
        <v>127</v>
      </c>
      <c r="D72" s="147">
        <v>2022</v>
      </c>
      <c r="E72" s="152" t="s">
        <v>426</v>
      </c>
      <c r="F72" s="182">
        <v>2023</v>
      </c>
      <c r="G72" s="183" t="s">
        <v>427</v>
      </c>
      <c r="H72" s="183">
        <v>2024</v>
      </c>
      <c r="I72" s="183" t="s">
        <v>136</v>
      </c>
      <c r="J72" s="163"/>
      <c r="K72" s="244"/>
      <c r="L72" s="244"/>
    </row>
    <row r="73" spans="2:19">
      <c r="B73" s="200" t="s">
        <v>446</v>
      </c>
      <c r="C73" s="196" t="s">
        <v>170</v>
      </c>
      <c r="D73" s="246">
        <v>15.264182062431392</v>
      </c>
      <c r="E73" s="246"/>
      <c r="F73" s="246">
        <v>18.111733076432309</v>
      </c>
      <c r="G73" s="246"/>
      <c r="H73" s="185">
        <v>15.841058636298321</v>
      </c>
      <c r="I73" s="199">
        <v>-0.12537035691458254</v>
      </c>
      <c r="J73" s="163"/>
      <c r="K73" s="244"/>
      <c r="L73" s="244"/>
    </row>
    <row r="74" spans="2:19" ht="16.5">
      <c r="B74" s="200" t="s">
        <v>447</v>
      </c>
      <c r="C74" s="247" t="s">
        <v>168</v>
      </c>
      <c r="D74" s="246">
        <v>0.97891311886563348</v>
      </c>
      <c r="E74" s="246">
        <v>0.86411719605695514</v>
      </c>
      <c r="F74" s="246">
        <v>1.0994732711711881</v>
      </c>
      <c r="G74" s="246">
        <v>1.081788788330682</v>
      </c>
      <c r="H74" s="185">
        <v>0.64194759213529295</v>
      </c>
      <c r="I74" s="199">
        <v>-0.40658694279325258</v>
      </c>
      <c r="J74" s="163"/>
      <c r="K74" s="244"/>
      <c r="L74" s="244"/>
    </row>
    <row r="75" spans="2:19" ht="16.5">
      <c r="B75" s="200" t="s">
        <v>448</v>
      </c>
      <c r="C75" s="247" t="s">
        <v>168</v>
      </c>
      <c r="D75" s="246">
        <v>4.6819026146515981</v>
      </c>
      <c r="E75" s="246">
        <v>7.4711368643201057</v>
      </c>
      <c r="F75" s="246">
        <v>9.0140493349691848</v>
      </c>
      <c r="G75" s="246">
        <v>8.4318704126768083</v>
      </c>
      <c r="H75" s="185">
        <v>7.4606894940803503</v>
      </c>
      <c r="I75" s="199">
        <v>-0.11517977282197622</v>
      </c>
      <c r="J75" s="163"/>
      <c r="K75" s="244"/>
      <c r="L75" s="244"/>
    </row>
    <row r="76" spans="2:19" ht="16.5">
      <c r="B76" s="200" t="s">
        <v>449</v>
      </c>
      <c r="C76" s="247" t="s">
        <v>169</v>
      </c>
      <c r="D76" s="246">
        <v>1.664152801362238</v>
      </c>
      <c r="E76" s="246">
        <v>1.9115905266011375</v>
      </c>
      <c r="F76" s="246">
        <v>14.957271348282932</v>
      </c>
      <c r="G76" s="246">
        <v>18.311842848534798</v>
      </c>
      <c r="H76" s="185">
        <v>16.799511059235403</v>
      </c>
      <c r="I76" s="199">
        <v>-8.2587634778683583E-2</v>
      </c>
      <c r="J76" s="163"/>
      <c r="K76" s="244"/>
      <c r="L76" s="244"/>
    </row>
    <row r="77" spans="2:19" ht="16.5">
      <c r="B77" s="200" t="s">
        <v>450</v>
      </c>
      <c r="C77" s="247" t="s">
        <v>168</v>
      </c>
      <c r="D77" s="246">
        <v>5.6608157335172313</v>
      </c>
      <c r="E77" s="246">
        <v>8.3352540603770606</v>
      </c>
      <c r="F77" s="246">
        <v>10.113522606140373</v>
      </c>
      <c r="G77" s="246">
        <v>9.5136592010074903</v>
      </c>
      <c r="H77" s="185">
        <v>8.102637086215644</v>
      </c>
      <c r="I77" s="199">
        <v>-0.14831539421155848</v>
      </c>
      <c r="J77" s="163"/>
      <c r="K77" s="244"/>
      <c r="L77" s="244"/>
    </row>
    <row r="78" spans="2:19">
      <c r="B78" s="200" t="s">
        <v>451</v>
      </c>
      <c r="C78" s="247" t="s">
        <v>167</v>
      </c>
      <c r="D78" s="246">
        <v>7.3249685348794689</v>
      </c>
      <c r="E78" s="246">
        <v>10.246844586978197</v>
      </c>
      <c r="F78" s="246">
        <v>25.070794712297459</v>
      </c>
      <c r="G78" s="246">
        <v>27.82550204954234</v>
      </c>
      <c r="H78" s="185">
        <v>24.902148145451047</v>
      </c>
      <c r="I78" s="199">
        <v>-0.10506023930444675</v>
      </c>
      <c r="J78" s="163"/>
      <c r="K78" s="244"/>
      <c r="L78" s="244"/>
    </row>
    <row r="79" spans="2:19" ht="25.5" customHeight="1">
      <c r="B79" s="200" t="s">
        <v>423</v>
      </c>
      <c r="C79" s="247" t="s">
        <v>166</v>
      </c>
      <c r="D79" s="246">
        <v>3.2173009648869253</v>
      </c>
      <c r="E79" s="246">
        <v>4.5006586471669792</v>
      </c>
      <c r="F79" s="246">
        <v>8.5253133820842262</v>
      </c>
      <c r="G79" s="246">
        <v>9.4620504738055313</v>
      </c>
      <c r="H79" s="185">
        <v>9.1744324270170061</v>
      </c>
      <c r="I79" s="199">
        <v>-3.0397010413837799E-2</v>
      </c>
      <c r="J79" s="163"/>
      <c r="K79" s="244"/>
      <c r="L79" s="244"/>
    </row>
    <row r="80" spans="2:19" ht="45.75" customHeight="1">
      <c r="B80" s="200" t="s">
        <v>424</v>
      </c>
      <c r="C80" s="247" t="s">
        <v>58</v>
      </c>
      <c r="D80" s="248">
        <v>7.4913704995350786E-2</v>
      </c>
      <c r="E80" s="248">
        <v>0.10479623070964125</v>
      </c>
      <c r="F80" s="248">
        <v>0.19573357555484974</v>
      </c>
      <c r="G80" s="248">
        <v>0.21724022195013304</v>
      </c>
      <c r="H80" s="249">
        <v>0.2224671524169152</v>
      </c>
      <c r="I80" s="199">
        <v>2.4060601760856226E-2</v>
      </c>
      <c r="J80" s="163"/>
    </row>
    <row r="81" spans="2:12">
      <c r="B81" s="200" t="s">
        <v>156</v>
      </c>
      <c r="C81" s="247" t="s">
        <v>165</v>
      </c>
      <c r="D81" s="250">
        <v>2739</v>
      </c>
      <c r="E81" s="250"/>
      <c r="F81" s="250">
        <v>2057.3000000000002</v>
      </c>
      <c r="G81" s="250"/>
      <c r="H81" s="251">
        <v>2235.1999999999998</v>
      </c>
      <c r="I81" s="199">
        <v>8.647256112380286E-2</v>
      </c>
      <c r="J81" s="163"/>
    </row>
    <row r="82" spans="2:12" ht="52.5" customHeight="1" thickBot="1">
      <c r="B82" s="558" t="s">
        <v>452</v>
      </c>
      <c r="C82" s="558"/>
      <c r="D82" s="558"/>
      <c r="E82" s="558"/>
      <c r="F82" s="558"/>
      <c r="G82" s="252"/>
      <c r="H82" s="252"/>
      <c r="I82" s="252"/>
      <c r="J82" s="163"/>
    </row>
    <row r="83" spans="2:12">
      <c r="B83" s="253"/>
      <c r="C83" s="254"/>
      <c r="D83" s="254"/>
      <c r="E83" s="254"/>
      <c r="F83" s="254"/>
      <c r="G83" s="254"/>
      <c r="H83" s="254"/>
      <c r="I83" s="254"/>
      <c r="J83" s="150"/>
    </row>
    <row r="84" spans="2:12">
      <c r="B84" s="253"/>
      <c r="C84" s="254"/>
      <c r="D84" s="254"/>
      <c r="E84" s="254"/>
      <c r="F84" s="254"/>
      <c r="G84" s="254"/>
      <c r="H84" s="254"/>
      <c r="I84" s="254"/>
      <c r="J84" s="150"/>
    </row>
    <row r="85" spans="2:12">
      <c r="B85" s="551" t="s">
        <v>59</v>
      </c>
      <c r="C85" s="551"/>
      <c r="D85" s="551"/>
      <c r="E85" s="551"/>
      <c r="F85" s="551"/>
      <c r="G85" s="548"/>
      <c r="H85" s="548"/>
      <c r="I85" s="548"/>
      <c r="J85" s="163"/>
      <c r="K85" s="255"/>
      <c r="L85" s="255"/>
    </row>
    <row r="86" spans="2:12" ht="45">
      <c r="B86" s="245" t="s">
        <v>157</v>
      </c>
      <c r="C86" s="147" t="s">
        <v>127</v>
      </c>
      <c r="D86" s="152">
        <v>2022</v>
      </c>
      <c r="E86" s="152" t="s">
        <v>426</v>
      </c>
      <c r="F86" s="182">
        <v>2023</v>
      </c>
      <c r="G86" s="183" t="s">
        <v>427</v>
      </c>
      <c r="H86" s="183">
        <v>2024</v>
      </c>
      <c r="I86" s="183" t="s">
        <v>136</v>
      </c>
      <c r="J86" s="163"/>
      <c r="K86" s="255"/>
      <c r="L86" s="255"/>
    </row>
    <row r="87" spans="2:12" ht="16.5">
      <c r="B87" s="200" t="s">
        <v>158</v>
      </c>
      <c r="C87" s="196" t="s">
        <v>60</v>
      </c>
      <c r="D87" s="246">
        <v>593.88891924004383</v>
      </c>
      <c r="E87" s="226"/>
      <c r="F87" s="246">
        <v>538.19524036721566</v>
      </c>
      <c r="G87" s="250"/>
      <c r="H87" s="185">
        <v>511.52905516370703</v>
      </c>
      <c r="I87" s="199">
        <v>-4.9547419232681578E-2</v>
      </c>
      <c r="J87" s="163"/>
      <c r="K87" s="255"/>
      <c r="L87" s="255"/>
    </row>
    <row r="88" spans="2:12" ht="16.5">
      <c r="B88" s="200" t="s">
        <v>159</v>
      </c>
      <c r="C88" s="196" t="s">
        <v>60</v>
      </c>
      <c r="D88" s="246">
        <v>46.487225125958332</v>
      </c>
      <c r="E88" s="226"/>
      <c r="F88" s="246">
        <v>42.003460458290441</v>
      </c>
      <c r="G88" s="250"/>
      <c r="H88" s="185">
        <v>39.830627558994507</v>
      </c>
      <c r="I88" s="199">
        <v>-5.1729854530760955E-2</v>
      </c>
      <c r="J88" s="163"/>
    </row>
    <row r="89" spans="2:12">
      <c r="B89" s="200" t="s">
        <v>160</v>
      </c>
      <c r="C89" s="196" t="s">
        <v>60</v>
      </c>
      <c r="D89" s="246">
        <v>30.680560817787828</v>
      </c>
      <c r="E89" s="226"/>
      <c r="F89" s="246">
        <v>27.796453921173878</v>
      </c>
      <c r="G89" s="250"/>
      <c r="H89" s="185">
        <v>26.414224959562713</v>
      </c>
      <c r="I89" s="199">
        <v>-4.9726809237283898E-2</v>
      </c>
      <c r="J89" s="163"/>
    </row>
    <row r="90" spans="2:12" ht="37.5" customHeight="1" thickBot="1">
      <c r="B90" s="559" t="s">
        <v>425</v>
      </c>
      <c r="C90" s="561"/>
      <c r="D90" s="561"/>
      <c r="E90" s="561"/>
      <c r="F90" s="561"/>
      <c r="G90" s="561"/>
      <c r="H90" s="562"/>
      <c r="I90" s="562"/>
      <c r="J90" s="163"/>
    </row>
    <row r="91" spans="2:12">
      <c r="B91" s="253"/>
      <c r="C91" s="254"/>
      <c r="D91" s="254"/>
      <c r="E91" s="254"/>
      <c r="F91" s="254"/>
      <c r="G91" s="254"/>
      <c r="H91" s="254"/>
      <c r="I91" s="254"/>
      <c r="J91" s="163"/>
    </row>
    <row r="92" spans="2:12">
      <c r="B92" s="551"/>
      <c r="C92" s="551"/>
      <c r="D92" s="551"/>
      <c r="E92" s="551"/>
      <c r="F92" s="551"/>
      <c r="G92" s="145"/>
      <c r="H92" s="256"/>
      <c r="I92" s="256"/>
      <c r="J92" s="163"/>
    </row>
    <row r="93" spans="2:12" ht="76.5" customHeight="1">
      <c r="B93" s="245" t="s">
        <v>92</v>
      </c>
      <c r="C93" s="147" t="s">
        <v>127</v>
      </c>
      <c r="D93" s="152">
        <v>2022</v>
      </c>
      <c r="E93" s="152" t="s">
        <v>426</v>
      </c>
      <c r="F93" s="182">
        <v>2023</v>
      </c>
      <c r="G93" s="183" t="s">
        <v>427</v>
      </c>
      <c r="H93" s="183">
        <v>2024</v>
      </c>
      <c r="I93" s="183" t="s">
        <v>136</v>
      </c>
      <c r="J93" s="163"/>
    </row>
    <row r="94" spans="2:12" ht="17.25">
      <c r="B94" s="200" t="s">
        <v>161</v>
      </c>
      <c r="C94" s="247" t="s">
        <v>61</v>
      </c>
      <c r="D94" s="250">
        <v>54460</v>
      </c>
      <c r="E94" s="236"/>
      <c r="F94" s="250">
        <v>54893.82</v>
      </c>
      <c r="G94" s="250"/>
      <c r="H94" s="251">
        <v>59133.289659746326</v>
      </c>
      <c r="I94" s="199">
        <v>7.7230363267601465E-2</v>
      </c>
      <c r="J94" s="163"/>
    </row>
    <row r="95" spans="2:12" ht="38.25" customHeight="1">
      <c r="B95" s="200" t="s">
        <v>162</v>
      </c>
      <c r="C95" s="247" t="s">
        <v>164</v>
      </c>
      <c r="D95" s="246">
        <v>8.7331622835150746</v>
      </c>
      <c r="E95" s="226"/>
      <c r="F95" s="246">
        <v>9.0733586776859507</v>
      </c>
      <c r="G95" s="246"/>
      <c r="H95" s="185">
        <v>9.7467100147925372</v>
      </c>
      <c r="I95" s="199">
        <v>7.4211916559912439E-2</v>
      </c>
      <c r="J95" s="163"/>
    </row>
    <row r="96" spans="2:12" ht="17.25">
      <c r="B96" s="200" t="s">
        <v>163</v>
      </c>
      <c r="C96" s="247" t="s">
        <v>62</v>
      </c>
      <c r="D96" s="246">
        <v>0.20334856767332796</v>
      </c>
      <c r="E96" s="226"/>
      <c r="F96" s="246">
        <v>0.2083162057135918</v>
      </c>
      <c r="G96" s="246"/>
      <c r="H96" s="185">
        <v>0.23634408337228746</v>
      </c>
      <c r="I96" s="199">
        <v>0.13454487404225479</v>
      </c>
      <c r="J96" s="163"/>
    </row>
    <row r="97" spans="2:10">
      <c r="B97" s="257"/>
      <c r="C97" s="257"/>
      <c r="D97" s="257"/>
      <c r="E97" s="257"/>
      <c r="F97" s="257"/>
      <c r="G97" s="257"/>
      <c r="H97" s="257"/>
      <c r="I97" s="257"/>
      <c r="J97" s="163"/>
    </row>
    <row r="98" spans="2:10">
      <c r="B98" s="257"/>
      <c r="C98" s="257"/>
      <c r="D98" s="257"/>
      <c r="E98" s="257"/>
      <c r="F98" s="257"/>
      <c r="G98" s="257"/>
      <c r="H98" s="257"/>
      <c r="I98" s="257"/>
      <c r="J98" s="150"/>
    </row>
    <row r="99" spans="2:10">
      <c r="B99" s="551" t="s">
        <v>63</v>
      </c>
      <c r="C99" s="551"/>
      <c r="D99" s="551"/>
      <c r="E99" s="551"/>
      <c r="F99" s="551"/>
      <c r="G99" s="548"/>
      <c r="H99" s="548"/>
      <c r="I99" s="548"/>
      <c r="J99" s="163"/>
    </row>
    <row r="100" spans="2:10" ht="45">
      <c r="B100" s="245" t="s">
        <v>93</v>
      </c>
      <c r="C100" s="147" t="s">
        <v>127</v>
      </c>
      <c r="D100" s="152">
        <v>2022</v>
      </c>
      <c r="E100" s="152" t="s">
        <v>426</v>
      </c>
      <c r="F100" s="182">
        <v>2023</v>
      </c>
      <c r="G100" s="183" t="s">
        <v>427</v>
      </c>
      <c r="H100" s="183">
        <v>2024</v>
      </c>
      <c r="I100" s="183" t="s">
        <v>136</v>
      </c>
      <c r="J100" s="163"/>
    </row>
    <row r="101" spans="2:10" ht="27.75" customHeight="1">
      <c r="B101" s="195" t="s">
        <v>172</v>
      </c>
      <c r="C101" s="196" t="s">
        <v>50</v>
      </c>
      <c r="D101" s="250">
        <v>129850</v>
      </c>
      <c r="E101" s="250"/>
      <c r="F101" s="250">
        <v>187962.5</v>
      </c>
      <c r="G101" s="250"/>
      <c r="H101" s="250">
        <v>188575</v>
      </c>
      <c r="I101" s="199">
        <v>3.2586287158342664E-3</v>
      </c>
      <c r="J101" s="163"/>
    </row>
    <row r="102" spans="2:10">
      <c r="B102" s="200" t="s">
        <v>173</v>
      </c>
      <c r="C102" s="196" t="s">
        <v>176</v>
      </c>
      <c r="D102" s="246">
        <v>20.822642719692109</v>
      </c>
      <c r="E102" s="246"/>
      <c r="F102" s="246">
        <v>31.068181818181817</v>
      </c>
      <c r="G102" s="246"/>
      <c r="H102" s="246">
        <v>31.082083402010877</v>
      </c>
      <c r="I102" s="199">
        <v>4.4745405155710571E-4</v>
      </c>
      <c r="J102" s="150"/>
    </row>
    <row r="103" spans="2:10">
      <c r="B103" s="200" t="s">
        <v>174</v>
      </c>
      <c r="C103" s="196" t="s">
        <v>15</v>
      </c>
      <c r="D103" s="250">
        <v>100</v>
      </c>
      <c r="E103" s="250"/>
      <c r="F103" s="250">
        <v>100</v>
      </c>
      <c r="G103" s="250"/>
      <c r="H103" s="250">
        <v>100</v>
      </c>
      <c r="I103" s="199">
        <v>0</v>
      </c>
      <c r="J103" s="163"/>
    </row>
    <row r="104" spans="2:10">
      <c r="B104" s="200" t="s">
        <v>175</v>
      </c>
      <c r="C104" s="200" t="s">
        <v>453</v>
      </c>
      <c r="D104" s="200">
        <v>45</v>
      </c>
      <c r="E104" s="200"/>
      <c r="F104" s="200">
        <v>45</v>
      </c>
      <c r="G104" s="200"/>
      <c r="H104" s="251">
        <v>45.920893</v>
      </c>
      <c r="I104" s="199">
        <v>2.3005776238991915E-2</v>
      </c>
      <c r="J104" s="163"/>
    </row>
    <row r="105" spans="2:10">
      <c r="J105" s="163"/>
    </row>
    <row r="106" spans="2:10">
      <c r="J106" s="163"/>
    </row>
    <row r="107" spans="2:10">
      <c r="B107" s="552" t="s">
        <v>64</v>
      </c>
      <c r="C107" s="551"/>
      <c r="D107" s="551"/>
      <c r="E107" s="551"/>
      <c r="F107" s="551"/>
      <c r="G107" s="548"/>
      <c r="H107" s="548"/>
      <c r="I107" s="548"/>
      <c r="J107" s="150"/>
    </row>
    <row r="108" spans="2:10" ht="25.5" customHeight="1" thickBot="1">
      <c r="B108" s="557" t="s">
        <v>94</v>
      </c>
      <c r="C108" s="557"/>
      <c r="D108" s="557"/>
      <c r="E108" s="557"/>
      <c r="F108" s="557"/>
      <c r="G108" s="557"/>
      <c r="H108" s="557"/>
      <c r="I108" s="557"/>
      <c r="J108" s="163"/>
    </row>
    <row r="109" spans="2:10" ht="45">
      <c r="B109" s="258" t="s">
        <v>177</v>
      </c>
      <c r="C109" s="259" t="s">
        <v>127</v>
      </c>
      <c r="D109" s="259">
        <v>2022</v>
      </c>
      <c r="E109" s="259" t="s">
        <v>426</v>
      </c>
      <c r="F109" s="259">
        <v>2023</v>
      </c>
      <c r="G109" s="259" t="s">
        <v>427</v>
      </c>
      <c r="H109" s="259">
        <v>2024</v>
      </c>
      <c r="I109" s="259" t="s">
        <v>136</v>
      </c>
      <c r="J109" s="163"/>
    </row>
    <row r="110" spans="2:10">
      <c r="B110" s="260" t="s">
        <v>178</v>
      </c>
      <c r="C110" s="261" t="s">
        <v>50</v>
      </c>
      <c r="D110" s="262">
        <v>356535.41</v>
      </c>
      <c r="E110" s="262">
        <v>362479.12</v>
      </c>
      <c r="F110" s="262">
        <v>304582.81999999995</v>
      </c>
      <c r="G110" s="262"/>
      <c r="H110" s="262">
        <v>912788.20448609605</v>
      </c>
      <c r="I110" s="199">
        <v>1.9968473090048091</v>
      </c>
      <c r="J110" s="163"/>
    </row>
    <row r="111" spans="2:10">
      <c r="B111" s="200" t="s">
        <v>179</v>
      </c>
      <c r="C111" s="196" t="s">
        <v>50</v>
      </c>
      <c r="D111" s="250">
        <v>83754.600000000006</v>
      </c>
      <c r="E111" s="262"/>
      <c r="F111" s="262">
        <v>37382.280000000006</v>
      </c>
      <c r="G111" s="262"/>
      <c r="H111" s="250">
        <v>72351.960000000006</v>
      </c>
      <c r="I111" s="199">
        <v>0.93546140042822423</v>
      </c>
      <c r="J111" s="163"/>
    </row>
    <row r="112" spans="2:10" ht="15" customHeight="1">
      <c r="B112" s="200" t="s">
        <v>180</v>
      </c>
      <c r="C112" s="196" t="s">
        <v>50</v>
      </c>
      <c r="D112" s="250">
        <v>440290.00999999995</v>
      </c>
      <c r="E112" s="262">
        <v>446233.72</v>
      </c>
      <c r="F112" s="262">
        <v>341965.09999999992</v>
      </c>
      <c r="G112" s="262"/>
      <c r="H112" s="250">
        <v>985140.16448609612</v>
      </c>
      <c r="I112" s="199">
        <v>1.8808207752372867</v>
      </c>
      <c r="J112" s="163"/>
    </row>
    <row r="113" spans="2:11">
      <c r="B113" s="200" t="s">
        <v>181</v>
      </c>
      <c r="C113" s="196" t="s">
        <v>50</v>
      </c>
      <c r="D113" s="250">
        <v>861182.79000000015</v>
      </c>
      <c r="E113" s="262">
        <v>1160883.6599999999</v>
      </c>
      <c r="F113" s="262">
        <v>1115724.52</v>
      </c>
      <c r="G113" s="262"/>
      <c r="H113" s="250">
        <v>984644.07</v>
      </c>
      <c r="I113" s="199">
        <v>-0.11748460094791147</v>
      </c>
      <c r="J113" s="163"/>
    </row>
    <row r="114" spans="2:11" ht="27.75" customHeight="1">
      <c r="B114" s="200" t="s">
        <v>182</v>
      </c>
      <c r="C114" s="196" t="s">
        <v>50</v>
      </c>
      <c r="D114" s="250">
        <v>1301472.8</v>
      </c>
      <c r="E114" s="262">
        <v>1607117.38</v>
      </c>
      <c r="F114" s="262">
        <v>1457689.6199999999</v>
      </c>
      <c r="G114" s="262"/>
      <c r="H114" s="250">
        <v>1969784.2344860961</v>
      </c>
      <c r="I114" s="199">
        <v>0.35130566031340482</v>
      </c>
      <c r="J114" s="263"/>
    </row>
    <row r="115" spans="2:11" ht="30">
      <c r="B115" s="200" t="s">
        <v>183</v>
      </c>
      <c r="C115" s="196" t="s">
        <v>15</v>
      </c>
      <c r="D115" s="199">
        <v>0.27394750661471884</v>
      </c>
      <c r="E115" s="199">
        <v>0.22554613901319392</v>
      </c>
      <c r="F115" s="199">
        <v>0.20894902167170537</v>
      </c>
      <c r="G115" s="199"/>
      <c r="H115" s="199">
        <v>0.46339501987345155</v>
      </c>
      <c r="I115" s="199">
        <v>1.2177419935544105</v>
      </c>
      <c r="J115" s="263"/>
    </row>
    <row r="116" spans="2:11" ht="30">
      <c r="B116" s="200" t="s">
        <v>184</v>
      </c>
      <c r="C116" s="196" t="s">
        <v>15</v>
      </c>
      <c r="D116" s="199">
        <v>6.4353719945918181E-2</v>
      </c>
      <c r="E116" s="199">
        <v>5.2114799480296833E-2</v>
      </c>
      <c r="F116" s="199">
        <v>2.5644883167927072E-2</v>
      </c>
      <c r="G116" s="199"/>
      <c r="H116" s="199">
        <v>3.6730906224800894E-2</v>
      </c>
      <c r="I116" s="199">
        <v>0.43228986399667524</v>
      </c>
      <c r="J116" s="263"/>
    </row>
    <row r="117" spans="2:11" ht="30">
      <c r="B117" s="200" t="s">
        <v>185</v>
      </c>
      <c r="C117" s="196" t="s">
        <v>15</v>
      </c>
      <c r="D117" s="199">
        <v>0.66169877343936312</v>
      </c>
      <c r="E117" s="199">
        <v>0.72233906150650928</v>
      </c>
      <c r="F117" s="199">
        <v>0.76540609516036762</v>
      </c>
      <c r="G117" s="199"/>
      <c r="H117" s="199">
        <v>0.49987407390174754</v>
      </c>
      <c r="I117" s="199">
        <v>-0.34691652305562826</v>
      </c>
      <c r="J117" s="263"/>
    </row>
    <row r="118" spans="2:11" ht="30">
      <c r="B118" s="200" t="s">
        <v>454</v>
      </c>
      <c r="C118" s="196" t="s">
        <v>15</v>
      </c>
      <c r="D118" s="264">
        <v>0.33829999999999999</v>
      </c>
      <c r="E118" s="265">
        <v>0.27766093849349077</v>
      </c>
      <c r="F118" s="265">
        <v>0.23459390483963241</v>
      </c>
      <c r="G118" s="265"/>
      <c r="H118" s="265">
        <v>0.50012592609825246</v>
      </c>
      <c r="I118" s="265">
        <v>1.1318794554365632</v>
      </c>
      <c r="J118" s="163"/>
    </row>
    <row r="119" spans="2:11" ht="55.5" customHeight="1" thickBot="1">
      <c r="B119" s="558" t="s">
        <v>186</v>
      </c>
      <c r="C119" s="558"/>
      <c r="D119" s="558"/>
      <c r="E119" s="558"/>
      <c r="F119" s="558"/>
      <c r="G119" s="558"/>
      <c r="H119" s="558">
        <v>0</v>
      </c>
      <c r="I119" s="558">
        <v>0</v>
      </c>
      <c r="J119" s="150"/>
    </row>
    <row r="120" spans="2:11">
      <c r="J120" s="163"/>
    </row>
    <row r="121" spans="2:11">
      <c r="J121" s="163"/>
    </row>
    <row r="122" spans="2:11" ht="45">
      <c r="B122" s="147" t="s">
        <v>187</v>
      </c>
      <c r="C122" s="147" t="s">
        <v>127</v>
      </c>
      <c r="D122" s="147">
        <v>2022</v>
      </c>
      <c r="E122" s="152" t="s">
        <v>426</v>
      </c>
      <c r="F122" s="147">
        <v>2023</v>
      </c>
      <c r="G122" s="183" t="s">
        <v>427</v>
      </c>
      <c r="H122" s="147">
        <v>2024</v>
      </c>
      <c r="I122" s="183" t="s">
        <v>136</v>
      </c>
      <c r="J122" s="163"/>
    </row>
    <row r="123" spans="2:11">
      <c r="B123" s="195" t="s">
        <v>188</v>
      </c>
      <c r="C123" s="196" t="s">
        <v>190</v>
      </c>
      <c r="D123" s="250">
        <v>2</v>
      </c>
      <c r="E123" s="250"/>
      <c r="F123" s="250">
        <v>14</v>
      </c>
      <c r="G123" s="250"/>
      <c r="H123" s="250">
        <v>12</v>
      </c>
      <c r="I123" s="199">
        <v>-0.1428571428571429</v>
      </c>
      <c r="J123" s="163"/>
    </row>
    <row r="124" spans="2:11" ht="15.75" customHeight="1">
      <c r="B124" s="195" t="s">
        <v>189</v>
      </c>
      <c r="C124" s="196" t="s">
        <v>190</v>
      </c>
      <c r="D124" s="250">
        <v>862</v>
      </c>
      <c r="E124" s="250"/>
      <c r="F124" s="250">
        <v>2288</v>
      </c>
      <c r="G124" s="250"/>
      <c r="H124" s="250">
        <v>2017</v>
      </c>
      <c r="I124" s="199">
        <v>-0.11844405594405594</v>
      </c>
      <c r="J124" s="163"/>
    </row>
    <row r="125" spans="2:11" ht="18.75" customHeight="1">
      <c r="B125" s="200" t="s">
        <v>189</v>
      </c>
      <c r="C125" s="196" t="s">
        <v>50</v>
      </c>
      <c r="D125" s="246">
        <v>672.24</v>
      </c>
      <c r="E125" s="246"/>
      <c r="F125" s="246">
        <v>1168.17</v>
      </c>
      <c r="G125" s="246"/>
      <c r="H125" s="246">
        <v>971.87</v>
      </c>
      <c r="I125" s="199">
        <v>-0.16804061052757735</v>
      </c>
      <c r="J125" s="163"/>
    </row>
    <row r="126" spans="2:11" ht="15.75" thickBot="1">
      <c r="B126" s="559" t="s">
        <v>191</v>
      </c>
      <c r="C126" s="560"/>
      <c r="D126" s="560"/>
      <c r="E126" s="560"/>
      <c r="F126" s="560"/>
      <c r="G126" s="560"/>
      <c r="H126" s="560">
        <v>0</v>
      </c>
      <c r="I126" s="560">
        <v>0</v>
      </c>
      <c r="J126" s="150"/>
    </row>
    <row r="127" spans="2:11">
      <c r="J127" s="163"/>
    </row>
    <row r="128" spans="2:11">
      <c r="B128" s="268"/>
      <c r="C128" s="269"/>
      <c r="D128" s="269"/>
      <c r="E128" s="269"/>
      <c r="F128" s="269"/>
      <c r="G128" s="269"/>
      <c r="H128" s="269"/>
      <c r="I128" s="269"/>
      <c r="J128" s="163"/>
      <c r="K128" s="270"/>
    </row>
    <row r="129" spans="2:12" ht="45">
      <c r="B129" s="266" t="s">
        <v>95</v>
      </c>
      <c r="C129" s="267" t="s">
        <v>127</v>
      </c>
      <c r="D129" s="267">
        <v>2022</v>
      </c>
      <c r="E129" s="267" t="s">
        <v>426</v>
      </c>
      <c r="F129" s="267">
        <v>2023</v>
      </c>
      <c r="G129" s="267" t="s">
        <v>427</v>
      </c>
      <c r="H129" s="267">
        <v>2024</v>
      </c>
      <c r="I129" s="267" t="s">
        <v>136</v>
      </c>
      <c r="J129" s="163"/>
      <c r="K129" s="270"/>
    </row>
    <row r="130" spans="2:12" ht="17.25">
      <c r="B130" s="200" t="s">
        <v>192</v>
      </c>
      <c r="C130" s="196" t="s">
        <v>50</v>
      </c>
      <c r="D130" s="250">
        <v>331975.46999999997</v>
      </c>
      <c r="E130" s="250">
        <v>338041.41</v>
      </c>
      <c r="F130" s="250">
        <v>270766.15999999997</v>
      </c>
      <c r="G130" s="250"/>
      <c r="H130" s="250">
        <v>879833.430294152</v>
      </c>
      <c r="I130" s="199">
        <v>2.2494216791867641</v>
      </c>
      <c r="J130" s="163"/>
      <c r="K130" s="271"/>
    </row>
    <row r="131" spans="2:12" s="274" customFormat="1">
      <c r="B131" s="200" t="s">
        <v>193</v>
      </c>
      <c r="C131" s="196" t="s">
        <v>15</v>
      </c>
      <c r="D131" s="264">
        <v>2.5566</v>
      </c>
      <c r="E131" s="272">
        <v>2.6033223719676548</v>
      </c>
      <c r="F131" s="272">
        <v>1.4405328722484536</v>
      </c>
      <c r="G131" s="272"/>
      <c r="H131" s="199">
        <v>4.6656949770338167</v>
      </c>
      <c r="I131" s="199">
        <v>2.2388674128285415</v>
      </c>
      <c r="J131" s="273"/>
    </row>
    <row r="132" spans="2:12" s="274" customFormat="1">
      <c r="B132" s="200" t="s">
        <v>194</v>
      </c>
      <c r="C132" s="196" t="s">
        <v>50</v>
      </c>
      <c r="D132" s="250">
        <v>23887.7</v>
      </c>
      <c r="E132" s="250">
        <v>23765.47</v>
      </c>
      <c r="F132" s="250">
        <v>32648.49</v>
      </c>
      <c r="G132" s="250"/>
      <c r="H132" s="250">
        <v>31982.904191944101</v>
      </c>
      <c r="I132" s="199">
        <v>-2.0386419343004891E-2</v>
      </c>
      <c r="J132" s="273"/>
    </row>
    <row r="133" spans="2:12" ht="45" customHeight="1" thickBot="1">
      <c r="B133" s="558" t="s">
        <v>455</v>
      </c>
      <c r="C133" s="558"/>
      <c r="D133" s="558"/>
      <c r="E133" s="558"/>
      <c r="F133" s="558"/>
      <c r="G133" s="558"/>
      <c r="H133" s="558">
        <v>0</v>
      </c>
      <c r="I133" s="558">
        <v>0</v>
      </c>
      <c r="J133" s="150"/>
    </row>
    <row r="134" spans="2:12">
      <c r="B134" s="268"/>
      <c r="C134" s="275"/>
      <c r="D134" s="275"/>
      <c r="E134" s="275"/>
      <c r="F134" s="275"/>
      <c r="G134" s="275"/>
      <c r="H134" s="275"/>
      <c r="I134" s="275"/>
      <c r="J134" s="163"/>
    </row>
    <row r="135" spans="2:12">
      <c r="B135" s="268"/>
      <c r="C135" s="275"/>
      <c r="D135" s="275"/>
      <c r="E135" s="275"/>
      <c r="F135" s="275"/>
      <c r="G135" s="275"/>
      <c r="H135" s="275"/>
      <c r="I135" s="275"/>
      <c r="J135" s="163"/>
    </row>
    <row r="136" spans="2:12" ht="45" customHeight="1">
      <c r="B136" s="266" t="s">
        <v>195</v>
      </c>
      <c r="C136" s="267" t="s">
        <v>127</v>
      </c>
      <c r="D136" s="267">
        <v>2022</v>
      </c>
      <c r="E136" s="267" t="s">
        <v>426</v>
      </c>
      <c r="F136" s="267">
        <v>2023</v>
      </c>
      <c r="G136" s="267" t="s">
        <v>427</v>
      </c>
      <c r="H136" s="267">
        <v>2024</v>
      </c>
      <c r="I136" s="267" t="s">
        <v>136</v>
      </c>
      <c r="J136" s="163"/>
    </row>
    <row r="137" spans="2:12">
      <c r="B137" s="200" t="s">
        <v>196</v>
      </c>
      <c r="C137" s="196" t="s">
        <v>50</v>
      </c>
      <c r="D137" s="250">
        <v>861182.79000000015</v>
      </c>
      <c r="E137" s="250">
        <v>1160883.6599999999</v>
      </c>
      <c r="F137" s="250">
        <v>1115724.52</v>
      </c>
      <c r="G137" s="250"/>
      <c r="H137" s="250">
        <v>984644.07</v>
      </c>
      <c r="I137" s="199">
        <v>-0.11748460094791147</v>
      </c>
      <c r="J137" s="163"/>
    </row>
    <row r="138" spans="2:12" ht="42.75" customHeight="1" thickBot="1">
      <c r="B138" s="558" t="s">
        <v>197</v>
      </c>
      <c r="C138" s="558"/>
      <c r="D138" s="558"/>
      <c r="E138" s="558"/>
      <c r="F138" s="558"/>
      <c r="G138" s="558"/>
      <c r="H138" s="558">
        <v>0</v>
      </c>
      <c r="I138" s="558">
        <v>0</v>
      </c>
      <c r="J138" s="150"/>
    </row>
    <row r="139" spans="2:12">
      <c r="B139" s="268"/>
      <c r="C139" s="275"/>
      <c r="D139" s="275"/>
      <c r="E139" s="275"/>
      <c r="F139" s="275"/>
      <c r="G139" s="275"/>
      <c r="H139" s="275"/>
      <c r="I139" s="275"/>
      <c r="J139" s="163"/>
      <c r="K139" s="177"/>
      <c r="L139" s="271"/>
    </row>
    <row r="140" spans="2:12">
      <c r="B140" s="268"/>
      <c r="C140" s="275"/>
      <c r="D140" s="275"/>
      <c r="E140" s="275"/>
      <c r="F140" s="275"/>
      <c r="G140" s="275"/>
      <c r="H140" s="275"/>
      <c r="I140" s="275"/>
      <c r="J140" s="163"/>
      <c r="K140" s="177"/>
      <c r="L140" s="271"/>
    </row>
    <row r="141" spans="2:12" ht="45">
      <c r="B141" s="266" t="s">
        <v>198</v>
      </c>
      <c r="C141" s="267" t="s">
        <v>127</v>
      </c>
      <c r="D141" s="267">
        <v>2022</v>
      </c>
      <c r="E141" s="267" t="s">
        <v>426</v>
      </c>
      <c r="F141" s="267">
        <v>2023</v>
      </c>
      <c r="G141" s="267" t="s">
        <v>427</v>
      </c>
      <c r="H141" s="267">
        <v>2024</v>
      </c>
      <c r="I141" s="267" t="s">
        <v>136</v>
      </c>
      <c r="J141" s="163"/>
      <c r="K141" s="177"/>
      <c r="L141" s="271"/>
    </row>
    <row r="142" spans="2:12">
      <c r="B142" s="200" t="s">
        <v>199</v>
      </c>
      <c r="C142" s="196" t="s">
        <v>50</v>
      </c>
      <c r="D142" s="250">
        <v>60524</v>
      </c>
      <c r="E142" s="250"/>
      <c r="F142" s="250">
        <v>36384.980000000003</v>
      </c>
      <c r="G142" s="250"/>
      <c r="H142" s="250">
        <v>63058.8</v>
      </c>
      <c r="I142" s="199">
        <v>0.73309975709757147</v>
      </c>
      <c r="J142" s="163"/>
      <c r="K142" s="177"/>
      <c r="L142" s="271"/>
    </row>
    <row r="143" spans="2:12">
      <c r="B143" s="200" t="s">
        <v>199</v>
      </c>
      <c r="C143" s="196" t="s">
        <v>190</v>
      </c>
      <c r="D143" s="250">
        <v>3312</v>
      </c>
      <c r="E143" s="250"/>
      <c r="F143" s="250">
        <v>3339</v>
      </c>
      <c r="G143" s="250"/>
      <c r="H143" s="250">
        <v>5810</v>
      </c>
      <c r="I143" s="199">
        <v>0.74004192872117391</v>
      </c>
      <c r="J143" s="163"/>
      <c r="K143" s="177"/>
      <c r="L143" s="271"/>
    </row>
    <row r="144" spans="2:12">
      <c r="B144" s="200" t="s">
        <v>200</v>
      </c>
      <c r="C144" s="196" t="s">
        <v>190</v>
      </c>
      <c r="D144" s="250">
        <v>871</v>
      </c>
      <c r="E144" s="250"/>
      <c r="F144" s="250">
        <v>1349</v>
      </c>
      <c r="G144" s="250"/>
      <c r="H144" s="250">
        <v>1885</v>
      </c>
      <c r="I144" s="199">
        <v>0.39733135656041507</v>
      </c>
      <c r="J144" s="163"/>
    </row>
    <row r="145" spans="2:11">
      <c r="B145" s="200" t="s">
        <v>201</v>
      </c>
      <c r="C145" s="196" t="s">
        <v>50</v>
      </c>
      <c r="D145" s="250">
        <v>5147</v>
      </c>
      <c r="E145" s="250"/>
      <c r="F145" s="250">
        <v>8188</v>
      </c>
      <c r="G145" s="250"/>
      <c r="H145" s="250">
        <v>11564</v>
      </c>
      <c r="I145" s="199">
        <v>0.41231069858329272</v>
      </c>
      <c r="J145" s="163"/>
    </row>
    <row r="146" spans="2:11">
      <c r="B146" s="200" t="s">
        <v>202</v>
      </c>
      <c r="C146" s="196" t="s">
        <v>190</v>
      </c>
      <c r="D146" s="250">
        <v>4193</v>
      </c>
      <c r="E146" s="250"/>
      <c r="F146" s="250">
        <v>4193</v>
      </c>
      <c r="G146" s="250"/>
      <c r="H146" s="250">
        <v>4777</v>
      </c>
      <c r="I146" s="199">
        <v>0.13927975196756504</v>
      </c>
      <c r="J146" s="163"/>
    </row>
    <row r="147" spans="2:11" ht="50.25" customHeight="1" thickBot="1">
      <c r="B147" s="558" t="s">
        <v>203</v>
      </c>
      <c r="C147" s="558"/>
      <c r="D147" s="558"/>
      <c r="E147" s="558"/>
      <c r="F147" s="558"/>
      <c r="G147" s="558"/>
      <c r="H147" s="558">
        <v>0</v>
      </c>
      <c r="I147" s="558">
        <v>0</v>
      </c>
      <c r="J147" s="150"/>
    </row>
    <row r="148" spans="2:11">
      <c r="B148" s="268"/>
      <c r="C148" s="275"/>
      <c r="D148" s="275"/>
      <c r="E148" s="275"/>
      <c r="F148" s="275"/>
      <c r="G148" s="275"/>
      <c r="H148" s="275"/>
      <c r="I148" s="275"/>
      <c r="K148" s="177"/>
    </row>
    <row r="149" spans="2:11">
      <c r="B149" s="268"/>
      <c r="C149" s="275"/>
      <c r="D149" s="275"/>
      <c r="E149" s="275"/>
      <c r="F149" s="275"/>
      <c r="G149" s="275"/>
      <c r="H149" s="275"/>
      <c r="I149" s="275"/>
      <c r="K149" s="177"/>
    </row>
    <row r="150" spans="2:11" ht="45">
      <c r="B150" s="266" t="s">
        <v>204</v>
      </c>
      <c r="C150" s="267" t="s">
        <v>127</v>
      </c>
      <c r="D150" s="267">
        <v>2022</v>
      </c>
      <c r="E150" s="267" t="s">
        <v>426</v>
      </c>
      <c r="F150" s="267">
        <v>2023</v>
      </c>
      <c r="G150" s="267" t="s">
        <v>427</v>
      </c>
      <c r="H150" s="267">
        <v>2024</v>
      </c>
      <c r="I150" s="267" t="s">
        <v>136</v>
      </c>
      <c r="K150" s="177"/>
    </row>
    <row r="151" spans="2:11">
      <c r="B151" s="200" t="s">
        <v>456</v>
      </c>
      <c r="C151" s="196" t="s">
        <v>50</v>
      </c>
      <c r="D151" s="250">
        <v>22732</v>
      </c>
      <c r="E151" s="236"/>
      <c r="F151" s="250">
        <v>112</v>
      </c>
      <c r="G151" s="250"/>
      <c r="H151" s="250">
        <v>7001</v>
      </c>
      <c r="I151" s="199">
        <v>61.508928571428569</v>
      </c>
      <c r="K151" s="177"/>
    </row>
    <row r="152" spans="2:11">
      <c r="B152" s="200" t="s">
        <v>205</v>
      </c>
      <c r="C152" s="196" t="s">
        <v>50</v>
      </c>
      <c r="D152" s="250">
        <v>281</v>
      </c>
      <c r="E152" s="236"/>
      <c r="F152" s="250">
        <v>383</v>
      </c>
      <c r="G152" s="250"/>
      <c r="H152" s="276">
        <v>455</v>
      </c>
      <c r="I152" s="203">
        <v>0.18798955613577029</v>
      </c>
    </row>
    <row r="153" spans="2:11" ht="15.75" thickBot="1">
      <c r="B153" s="277" t="s">
        <v>457</v>
      </c>
      <c r="C153" s="278" t="s">
        <v>50</v>
      </c>
      <c r="D153" s="279">
        <v>217.6</v>
      </c>
      <c r="E153" s="280"/>
      <c r="F153" s="279">
        <v>502.3</v>
      </c>
      <c r="G153" s="279"/>
      <c r="H153" s="281">
        <v>1837.16</v>
      </c>
      <c r="I153" s="282">
        <v>2.6574955206052162</v>
      </c>
      <c r="J153" s="150"/>
    </row>
    <row r="154" spans="2:11">
      <c r="B154" s="205"/>
      <c r="C154" s="205"/>
      <c r="D154" s="205"/>
      <c r="E154" s="205"/>
      <c r="F154" s="205"/>
      <c r="G154" s="205"/>
      <c r="H154" s="205"/>
      <c r="I154" s="205"/>
    </row>
    <row r="155" spans="2:11">
      <c r="B155" s="205"/>
      <c r="C155" s="205"/>
      <c r="D155" s="205"/>
      <c r="E155" s="205"/>
      <c r="F155" s="205"/>
      <c r="G155" s="205"/>
      <c r="H155" s="205"/>
      <c r="I155" s="205"/>
    </row>
    <row r="156" spans="2:11" ht="45">
      <c r="B156" s="266" t="s">
        <v>206</v>
      </c>
      <c r="C156" s="267" t="s">
        <v>127</v>
      </c>
      <c r="D156" s="267">
        <v>2022</v>
      </c>
      <c r="E156" s="267" t="s">
        <v>426</v>
      </c>
      <c r="F156" s="267">
        <v>2023</v>
      </c>
      <c r="G156" s="267" t="s">
        <v>427</v>
      </c>
      <c r="H156" s="267">
        <v>2024</v>
      </c>
      <c r="I156" s="267" t="s">
        <v>136</v>
      </c>
    </row>
    <row r="157" spans="2:11" ht="15.75" thickBot="1">
      <c r="B157" s="435" t="s">
        <v>207</v>
      </c>
      <c r="C157" s="434" t="s">
        <v>60</v>
      </c>
      <c r="D157" s="279"/>
      <c r="E157" s="279"/>
      <c r="F157" s="279"/>
      <c r="G157" s="279">
        <v>158.91</v>
      </c>
      <c r="H157" s="279">
        <v>158.91</v>
      </c>
      <c r="I157" s="282">
        <v>0</v>
      </c>
    </row>
    <row r="158" spans="2:11">
      <c r="B158" s="283"/>
      <c r="C158" s="284"/>
      <c r="D158" s="285"/>
      <c r="E158" s="285"/>
      <c r="F158" s="285"/>
      <c r="G158" s="285"/>
      <c r="H158" s="285"/>
      <c r="I158" s="286"/>
    </row>
    <row r="159" spans="2:11">
      <c r="B159" s="283"/>
      <c r="C159" s="284"/>
      <c r="D159" s="285"/>
      <c r="E159" s="285"/>
      <c r="F159" s="285"/>
      <c r="G159" s="285"/>
      <c r="H159" s="285"/>
      <c r="I159" s="286"/>
    </row>
    <row r="160" spans="2:11" ht="45" customHeight="1">
      <c r="B160" s="266" t="s">
        <v>97</v>
      </c>
      <c r="C160" s="267" t="s">
        <v>127</v>
      </c>
      <c r="D160" s="267">
        <v>2022</v>
      </c>
      <c r="E160" s="267" t="s">
        <v>426</v>
      </c>
      <c r="F160" s="267">
        <v>2023</v>
      </c>
      <c r="G160" s="267" t="s">
        <v>427</v>
      </c>
      <c r="H160" s="267">
        <v>2024</v>
      </c>
      <c r="I160" s="267" t="s">
        <v>136</v>
      </c>
    </row>
    <row r="161" spans="2:9">
      <c r="B161" s="200" t="s">
        <v>208</v>
      </c>
      <c r="C161" s="196" t="s">
        <v>210</v>
      </c>
      <c r="D161" s="250">
        <v>6236</v>
      </c>
      <c r="E161" s="236"/>
      <c r="F161" s="250">
        <v>6050</v>
      </c>
      <c r="G161" s="250"/>
      <c r="H161" s="276">
        <v>6067</v>
      </c>
      <c r="I161" s="203">
        <v>2.8099173553719492E-3</v>
      </c>
    </row>
    <row r="162" spans="2:9" ht="17.25">
      <c r="B162" s="200" t="s">
        <v>209</v>
      </c>
      <c r="C162" s="247" t="s">
        <v>65</v>
      </c>
      <c r="D162" s="250">
        <v>267816</v>
      </c>
      <c r="E162" s="236"/>
      <c r="F162" s="250">
        <v>263512</v>
      </c>
      <c r="G162" s="250"/>
      <c r="H162" s="212">
        <v>250200</v>
      </c>
      <c r="I162" s="214">
        <v>-5.0517623485837437E-2</v>
      </c>
    </row>
    <row r="163" spans="2:9">
      <c r="B163" s="287"/>
      <c r="C163" s="287"/>
      <c r="D163" s="288"/>
      <c r="E163" s="288"/>
      <c r="F163" s="288"/>
      <c r="G163" s="288"/>
      <c r="H163" s="288"/>
      <c r="I163" s="288"/>
    </row>
    <row r="164" spans="2:9" ht="10.5" customHeight="1" thickBot="1">
      <c r="B164" s="205"/>
      <c r="C164" s="205"/>
      <c r="D164" s="205"/>
      <c r="E164" s="205"/>
      <c r="F164" s="205"/>
      <c r="G164" s="205"/>
      <c r="H164" s="205"/>
      <c r="I164" s="205"/>
    </row>
    <row r="165" spans="2:9" ht="48.75" customHeight="1" thickBot="1">
      <c r="B165" s="555" t="s">
        <v>211</v>
      </c>
      <c r="C165" s="555"/>
      <c r="D165" s="555"/>
      <c r="E165" s="555"/>
      <c r="F165" s="555"/>
      <c r="G165" s="555"/>
      <c r="H165" s="555"/>
      <c r="I165" s="555"/>
    </row>
    <row r="168" spans="2:9" ht="15.75" thickBot="1">
      <c r="B168" s="553" t="s">
        <v>66</v>
      </c>
      <c r="C168" s="554"/>
      <c r="D168" s="554"/>
      <c r="E168" s="554"/>
      <c r="F168" s="554"/>
      <c r="G168" s="554"/>
      <c r="H168" s="554"/>
      <c r="I168" s="554"/>
    </row>
    <row r="169" spans="2:9" ht="75" customHeight="1" thickBot="1">
      <c r="B169" s="555" t="s">
        <v>458</v>
      </c>
      <c r="C169" s="556"/>
      <c r="D169" s="556"/>
      <c r="E169" s="556"/>
      <c r="F169" s="556"/>
      <c r="G169" s="556"/>
      <c r="H169" s="556"/>
      <c r="I169" s="556"/>
    </row>
  </sheetData>
  <sheetProtection algorithmName="SHA-512" hashValue="NGuhS6WFEY/tVZubaHwe3cvIbeRV405o6xp1/EAH65g2WXvDqgRRtVfcKBf2XTJtmw1A2TxfD1CCtal9Gtbvng==" saltValue="VP1zqDrUENm8ypQg0Dmp3Q==" spinCount="100000" sheet="1" objects="1" scenarios="1"/>
  <mergeCells count="27">
    <mergeCell ref="K2:O2"/>
    <mergeCell ref="B14:I14"/>
    <mergeCell ref="K14:R14"/>
    <mergeCell ref="K17:O17"/>
    <mergeCell ref="B2:I2"/>
    <mergeCell ref="B17:I17"/>
    <mergeCell ref="K18:L18"/>
    <mergeCell ref="B38:I38"/>
    <mergeCell ref="B47:I47"/>
    <mergeCell ref="B68:I68"/>
    <mergeCell ref="B82:F82"/>
    <mergeCell ref="B90:I90"/>
    <mergeCell ref="B92:F92"/>
    <mergeCell ref="B30:I30"/>
    <mergeCell ref="B71:I71"/>
    <mergeCell ref="B85:I85"/>
    <mergeCell ref="B99:I99"/>
    <mergeCell ref="B107:I107"/>
    <mergeCell ref="B168:I168"/>
    <mergeCell ref="B169:I169"/>
    <mergeCell ref="B108:I108"/>
    <mergeCell ref="B119:I119"/>
    <mergeCell ref="B126:I126"/>
    <mergeCell ref="B133:I133"/>
    <mergeCell ref="B138:I138"/>
    <mergeCell ref="B147:I147"/>
    <mergeCell ref="B165:I165"/>
  </mergeCells>
  <pageMargins left="0.70866141732283472" right="0.70866141732283472" top="0.74803149606299213" bottom="0.74803149606299213" header="0.31496062992125984" footer="0.31496062992125984"/>
  <pageSetup paperSize="8" scale="81" fitToHeight="0" orientation="landscape" r:id="rId1"/>
  <ignoredErrors>
    <ignoredError sqref="D3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98DEF-F652-4E58-BCFD-83C09F234634}">
  <sheetPr>
    <tabColor rgb="FF021342"/>
    <pageSetUpPr fitToPage="1"/>
  </sheetPr>
  <dimension ref="A1:XEW418"/>
  <sheetViews>
    <sheetView showGridLines="0" zoomScale="70" zoomScaleNormal="70" workbookViewId="0">
      <selection activeCell="B2" sqref="B2:E2"/>
    </sheetView>
  </sheetViews>
  <sheetFormatPr defaultColWidth="37.5703125" defaultRowHeight="50.25" customHeight="1"/>
  <cols>
    <col min="1" max="1" width="3.140625" style="81" customWidth="1"/>
    <col min="2" max="2" width="43" style="81" customWidth="1"/>
    <col min="3" max="3" width="26.28515625" style="81" bestFit="1" customWidth="1"/>
    <col min="4" max="4" width="32.42578125" style="81" customWidth="1"/>
    <col min="5" max="5" width="27.28515625" style="81" customWidth="1"/>
    <col min="6" max="10" width="37.5703125" style="81"/>
    <col min="11" max="11" width="11.42578125" style="81" customWidth="1"/>
    <col min="12" max="16384" width="37.5703125" style="81"/>
  </cols>
  <sheetData>
    <row r="1" spans="2:16" ht="12.75" customHeight="1">
      <c r="B1" s="480"/>
      <c r="C1" s="481"/>
      <c r="D1" s="481"/>
      <c r="E1" s="481"/>
      <c r="F1" s="481"/>
      <c r="G1" s="481"/>
      <c r="H1" s="481"/>
      <c r="I1" s="481"/>
      <c r="J1" s="481"/>
      <c r="K1" s="481"/>
      <c r="L1" s="481"/>
      <c r="M1" s="481"/>
      <c r="N1" s="481"/>
      <c r="O1" s="481"/>
      <c r="P1" s="481"/>
    </row>
    <row r="2" spans="2:16" ht="14.25" customHeight="1">
      <c r="B2" s="571" t="s">
        <v>0</v>
      </c>
      <c r="C2" s="571"/>
      <c r="D2" s="571"/>
      <c r="E2" s="571"/>
      <c r="F2" s="58"/>
      <c r="L2" s="80"/>
      <c r="M2" s="1"/>
      <c r="N2" s="1"/>
      <c r="O2" s="1"/>
      <c r="P2" s="1"/>
    </row>
    <row r="3" spans="2:16" ht="30" customHeight="1">
      <c r="B3" s="572" t="s">
        <v>215</v>
      </c>
      <c r="C3" s="572"/>
      <c r="D3" s="572"/>
      <c r="E3" s="572"/>
      <c r="F3" s="58"/>
      <c r="G3" s="572" t="s">
        <v>470</v>
      </c>
      <c r="H3" s="572"/>
      <c r="I3" s="572"/>
      <c r="J3" s="572"/>
      <c r="L3" s="573"/>
      <c r="M3" s="573"/>
      <c r="N3" s="573"/>
    </row>
    <row r="4" spans="2:16" ht="29.25" customHeight="1">
      <c r="B4" s="482" t="s">
        <v>469</v>
      </c>
      <c r="C4" s="30" t="s">
        <v>219</v>
      </c>
      <c r="D4" s="30" t="s">
        <v>220</v>
      </c>
      <c r="E4" s="30" t="s">
        <v>222</v>
      </c>
      <c r="F4" s="1"/>
      <c r="G4" s="482" t="s">
        <v>469</v>
      </c>
      <c r="H4" s="30" t="s">
        <v>219</v>
      </c>
      <c r="I4" s="30" t="s">
        <v>220</v>
      </c>
      <c r="J4" s="30" t="s">
        <v>222</v>
      </c>
      <c r="L4" s="97"/>
      <c r="M4" s="97"/>
      <c r="N4" s="97"/>
    </row>
    <row r="5" spans="2:16" ht="15">
      <c r="B5" s="29" t="s">
        <v>216</v>
      </c>
      <c r="C5" s="27">
        <v>4395</v>
      </c>
      <c r="D5" s="27">
        <v>7962</v>
      </c>
      <c r="E5" s="28">
        <v>12357</v>
      </c>
      <c r="F5" s="1"/>
      <c r="G5" s="29" t="s">
        <v>216</v>
      </c>
      <c r="H5" s="27">
        <v>4396</v>
      </c>
      <c r="I5" s="27">
        <v>8389</v>
      </c>
      <c r="J5" s="28">
        <v>12785</v>
      </c>
      <c r="L5" s="96"/>
      <c r="M5" s="96"/>
      <c r="N5" s="104"/>
    </row>
    <row r="6" spans="2:16" ht="15">
      <c r="B6" s="458" t="s">
        <v>217</v>
      </c>
      <c r="C6" s="469">
        <v>14</v>
      </c>
      <c r="D6" s="469">
        <v>34</v>
      </c>
      <c r="E6" s="470">
        <v>48</v>
      </c>
      <c r="F6" s="1"/>
      <c r="G6" s="458" t="s">
        <v>217</v>
      </c>
      <c r="H6" s="469">
        <v>14</v>
      </c>
      <c r="I6" s="469">
        <v>34</v>
      </c>
      <c r="J6" s="470">
        <v>48</v>
      </c>
      <c r="L6" s="310"/>
      <c r="M6" s="310"/>
      <c r="N6" s="104"/>
    </row>
    <row r="7" spans="2:16" ht="15">
      <c r="B7" s="458" t="s">
        <v>218</v>
      </c>
      <c r="C7" s="451">
        <v>4409</v>
      </c>
      <c r="D7" s="451">
        <v>7996</v>
      </c>
      <c r="E7" s="451">
        <v>12405</v>
      </c>
      <c r="F7" s="1"/>
      <c r="G7" s="458" t="s">
        <v>218</v>
      </c>
      <c r="H7" s="451">
        <v>4410</v>
      </c>
      <c r="I7" s="451">
        <v>8423</v>
      </c>
      <c r="J7" s="451">
        <v>12833</v>
      </c>
      <c r="L7" s="96"/>
      <c r="M7" s="104"/>
      <c r="N7" s="104"/>
    </row>
    <row r="8" spans="2:16" ht="29.25" customHeight="1">
      <c r="B8" s="482" t="s">
        <v>221</v>
      </c>
      <c r="C8" s="30" t="s">
        <v>219</v>
      </c>
      <c r="D8" s="30" t="s">
        <v>220</v>
      </c>
      <c r="E8" s="30" t="s">
        <v>222</v>
      </c>
      <c r="F8" s="1"/>
      <c r="G8" s="482" t="s">
        <v>221</v>
      </c>
      <c r="H8" s="30" t="s">
        <v>219</v>
      </c>
      <c r="I8" s="30" t="s">
        <v>220</v>
      </c>
      <c r="J8" s="30" t="s">
        <v>222</v>
      </c>
    </row>
    <row r="9" spans="2:16" ht="15">
      <c r="B9" s="29" t="s">
        <v>216</v>
      </c>
      <c r="C9" s="451">
        <v>2559</v>
      </c>
      <c r="D9" s="451">
        <v>3487</v>
      </c>
      <c r="E9" s="28">
        <v>6046</v>
      </c>
      <c r="F9" s="141"/>
      <c r="G9" s="29" t="s">
        <v>216</v>
      </c>
      <c r="H9" s="451">
        <v>2559</v>
      </c>
      <c r="I9" s="451">
        <v>3499</v>
      </c>
      <c r="J9" s="28">
        <v>6058</v>
      </c>
    </row>
    <row r="10" spans="2:16" ht="15">
      <c r="B10" s="458" t="s">
        <v>217</v>
      </c>
      <c r="C10" s="451">
        <v>0</v>
      </c>
      <c r="D10" s="451">
        <v>0</v>
      </c>
      <c r="E10" s="28">
        <v>0</v>
      </c>
      <c r="F10" s="1"/>
      <c r="G10" s="458" t="s">
        <v>217</v>
      </c>
      <c r="H10" s="451">
        <v>0</v>
      </c>
      <c r="I10" s="451">
        <v>0</v>
      </c>
      <c r="J10" s="28">
        <v>0</v>
      </c>
    </row>
    <row r="11" spans="2:16" ht="15">
      <c r="B11" s="458" t="s">
        <v>218</v>
      </c>
      <c r="C11" s="451">
        <v>2559</v>
      </c>
      <c r="D11" s="451">
        <v>3487</v>
      </c>
      <c r="E11" s="28">
        <v>6046</v>
      </c>
      <c r="F11" s="1"/>
      <c r="G11" s="458" t="s">
        <v>218</v>
      </c>
      <c r="H11" s="451">
        <v>2559</v>
      </c>
      <c r="I11" s="451">
        <v>3499</v>
      </c>
      <c r="J11" s="28">
        <v>6058</v>
      </c>
    </row>
    <row r="12" spans="2:16" ht="28.5" customHeight="1">
      <c r="B12" s="482" t="s">
        <v>223</v>
      </c>
      <c r="C12" s="30" t="s">
        <v>219</v>
      </c>
      <c r="D12" s="30" t="s">
        <v>220</v>
      </c>
      <c r="E12" s="30" t="s">
        <v>222</v>
      </c>
      <c r="F12" s="1"/>
      <c r="G12" s="482" t="s">
        <v>223</v>
      </c>
      <c r="H12" s="30" t="s">
        <v>219</v>
      </c>
      <c r="I12" s="30" t="s">
        <v>220</v>
      </c>
      <c r="J12" s="30" t="s">
        <v>222</v>
      </c>
    </row>
    <row r="13" spans="2:16" ht="15">
      <c r="B13" s="29" t="s">
        <v>216</v>
      </c>
      <c r="C13" s="451">
        <v>1836</v>
      </c>
      <c r="D13" s="451">
        <v>4475</v>
      </c>
      <c r="E13" s="451">
        <v>6311</v>
      </c>
      <c r="F13" s="1"/>
      <c r="G13" s="29" t="s">
        <v>216</v>
      </c>
      <c r="H13" s="451">
        <v>1837</v>
      </c>
      <c r="I13" s="451">
        <v>4890</v>
      </c>
      <c r="J13" s="451">
        <v>6761</v>
      </c>
      <c r="K13" s="59"/>
    </row>
    <row r="14" spans="2:16" ht="15">
      <c r="B14" s="458" t="s">
        <v>217</v>
      </c>
      <c r="C14" s="451">
        <v>14</v>
      </c>
      <c r="D14" s="451">
        <v>34</v>
      </c>
      <c r="E14" s="451">
        <v>48</v>
      </c>
      <c r="F14" s="1"/>
      <c r="G14" s="458" t="s">
        <v>217</v>
      </c>
      <c r="H14" s="451">
        <v>14</v>
      </c>
      <c r="I14" s="451">
        <v>34</v>
      </c>
      <c r="J14" s="451">
        <v>48</v>
      </c>
      <c r="K14" s="59"/>
    </row>
    <row r="15" spans="2:16" ht="15">
      <c r="B15" s="458" t="s">
        <v>218</v>
      </c>
      <c r="C15" s="451">
        <v>1850</v>
      </c>
      <c r="D15" s="451">
        <v>4509</v>
      </c>
      <c r="E15" s="451">
        <v>6359</v>
      </c>
      <c r="F15" s="80"/>
      <c r="G15" s="458" t="s">
        <v>218</v>
      </c>
      <c r="H15" s="451">
        <v>1851</v>
      </c>
      <c r="I15" s="451">
        <v>4924</v>
      </c>
      <c r="J15" s="451">
        <v>6775</v>
      </c>
      <c r="K15" s="59"/>
      <c r="L15" s="80"/>
      <c r="M15" s="1"/>
    </row>
    <row r="16" spans="2:16" ht="84" customHeight="1" thickBot="1">
      <c r="B16" s="574" t="s">
        <v>500</v>
      </c>
      <c r="C16" s="574"/>
      <c r="D16" s="574"/>
      <c r="E16" s="574"/>
      <c r="F16" s="20"/>
      <c r="G16" s="574" t="s">
        <v>501</v>
      </c>
      <c r="H16" s="574"/>
      <c r="I16" s="574"/>
      <c r="J16" s="574"/>
      <c r="K16" s="483"/>
      <c r="L16" s="80"/>
      <c r="M16" s="1"/>
    </row>
    <row r="17" spans="1:1021 1030:2044 2053:3067 3076:4090 4099:5113 5122:6136 6145:9216 9225:10239 10248:11262 11271:12285 12294:13308 13317:14331 14340:15354 15363:16377" ht="15">
      <c r="B17" s="80"/>
      <c r="C17" s="80"/>
      <c r="D17" s="80"/>
      <c r="E17" s="80"/>
      <c r="F17" s="80"/>
      <c r="G17" s="80"/>
      <c r="H17" s="80"/>
      <c r="I17" s="80"/>
      <c r="J17" s="80"/>
      <c r="K17" s="80"/>
      <c r="L17" s="80"/>
      <c r="M17" s="1"/>
      <c r="N17" s="1"/>
      <c r="O17" s="1"/>
      <c r="P17" s="1"/>
    </row>
    <row r="18" spans="1:1021 1030:2044 2053:3067 3076:4090 4099:5113 5122:6136 6145:9216 9225:10239 10248:11262 11271:12285 12294:13308 13317:14331 14340:15354 15363:16377" ht="15">
      <c r="B18" s="80"/>
      <c r="C18" s="80"/>
      <c r="D18" s="80"/>
      <c r="E18" s="80"/>
      <c r="F18" s="80"/>
      <c r="G18" s="80"/>
      <c r="H18" s="80"/>
      <c r="I18" s="80"/>
      <c r="J18" s="80"/>
      <c r="K18" s="80"/>
      <c r="L18" s="80"/>
      <c r="M18" s="1"/>
      <c r="N18" s="1"/>
      <c r="O18" s="1"/>
      <c r="P18" s="1"/>
    </row>
    <row r="19" spans="1:1021 1030:2044 2053:3067 3076:4090 4099:5113 5122:6136 6145:9216 9225:10239 10248:11262 11271:12285 12294:13308 13317:14331 14340:15354 15363:16377" ht="29.25" customHeight="1">
      <c r="B19" s="572" t="s">
        <v>100</v>
      </c>
      <c r="C19" s="572"/>
      <c r="D19" s="572"/>
      <c r="E19" s="572"/>
      <c r="F19" s="572"/>
      <c r="G19" s="572"/>
      <c r="H19" s="572"/>
      <c r="I19" s="572"/>
      <c r="J19" s="572"/>
      <c r="K19" s="119"/>
      <c r="L19" s="119"/>
      <c r="M19" s="1"/>
      <c r="N19" s="1"/>
    </row>
    <row r="20" spans="1:1021 1030:2044 2053:3067 3076:4090 4099:5113 5122:6136 6145:9216 9225:10239 10248:11262 11271:12285 12294:13308 13317:14331 14340:15354 15363:16377" ht="15">
      <c r="B20" s="583" t="s">
        <v>224</v>
      </c>
      <c r="C20" s="585" t="s">
        <v>1</v>
      </c>
      <c r="D20" s="585"/>
      <c r="E20" s="585" t="s">
        <v>2</v>
      </c>
      <c r="F20" s="585"/>
      <c r="G20" s="585" t="s">
        <v>3</v>
      </c>
      <c r="H20" s="585"/>
      <c r="I20" s="585" t="s">
        <v>222</v>
      </c>
      <c r="J20" s="586"/>
    </row>
    <row r="21" spans="1:1021 1030:2044 2053:3067 3076:4090 4099:5113 5122:6136 6145:9216 9225:10239 10248:11262 11271:12285 12294:13308 13317:14331 14340:15354 15363:16377" ht="15">
      <c r="B21" s="584"/>
      <c r="C21" s="30" t="s">
        <v>219</v>
      </c>
      <c r="D21" s="30" t="s">
        <v>220</v>
      </c>
      <c r="E21" s="30" t="s">
        <v>219</v>
      </c>
      <c r="F21" s="30" t="s">
        <v>220</v>
      </c>
      <c r="G21" s="30" t="s">
        <v>219</v>
      </c>
      <c r="H21" s="30" t="s">
        <v>220</v>
      </c>
      <c r="I21" s="30" t="s">
        <v>219</v>
      </c>
      <c r="J21" s="30" t="s">
        <v>220</v>
      </c>
    </row>
    <row r="22" spans="1:1021 1030:2044 2053:3067 3076:4090 4099:5113 5122:6136 6145:9216 9225:10239 10248:11262 11271:12285 12294:13308 13317:14331 14340:15354 15363:16377" ht="15">
      <c r="B22" s="458" t="s">
        <v>225</v>
      </c>
      <c r="C22" s="451">
        <v>76</v>
      </c>
      <c r="D22" s="451">
        <v>109</v>
      </c>
      <c r="E22" s="451">
        <v>1399.5405000000001</v>
      </c>
      <c r="F22" s="451">
        <v>2451.6756999999998</v>
      </c>
      <c r="G22" s="451">
        <v>1083</v>
      </c>
      <c r="H22" s="451">
        <v>927.05420000000004</v>
      </c>
      <c r="I22" s="451">
        <f>C22+E22+G22</f>
        <v>2558.5405000000001</v>
      </c>
      <c r="J22" s="451">
        <f>D22+F22+H22</f>
        <v>3487.7298999999998</v>
      </c>
      <c r="K22" s="1"/>
      <c r="L22" s="1"/>
    </row>
    <row r="23" spans="1:1021 1030:2044 2053:3067 3076:4090 4099:5113 5122:6136 6145:9216 9225:10239 10248:11262 11271:12285 12294:13308 13317:14331 14340:15354 15363:16377" s="5" customFormat="1" ht="15">
      <c r="A23" s="362"/>
      <c r="B23" s="458" t="s">
        <v>226</v>
      </c>
      <c r="C23" s="451">
        <v>204</v>
      </c>
      <c r="D23" s="451">
        <v>506</v>
      </c>
      <c r="E23" s="451">
        <v>1170</v>
      </c>
      <c r="F23" s="451">
        <v>3063</v>
      </c>
      <c r="G23" s="451">
        <v>476</v>
      </c>
      <c r="H23" s="451">
        <v>940</v>
      </c>
      <c r="I23" s="451">
        <f t="shared" ref="I23:J24" si="0">C23+E23+G23</f>
        <v>1850</v>
      </c>
      <c r="J23" s="451">
        <f t="shared" si="0"/>
        <v>4509</v>
      </c>
      <c r="R23" s="80"/>
      <c r="S23" s="80"/>
      <c r="T23" s="2"/>
      <c r="AC23" s="80"/>
      <c r="AD23" s="80"/>
      <c r="AE23" s="2"/>
      <c r="AN23" s="80"/>
      <c r="AO23" s="80"/>
      <c r="AP23" s="2"/>
      <c r="AY23" s="80"/>
      <c r="AZ23" s="80"/>
      <c r="BA23" s="2"/>
      <c r="BJ23" s="80"/>
      <c r="BK23" s="80"/>
      <c r="BL23" s="2"/>
      <c r="BU23" s="80"/>
      <c r="BV23" s="80"/>
      <c r="BW23" s="2"/>
      <c r="CF23" s="80"/>
      <c r="CG23" s="80"/>
      <c r="CH23" s="2"/>
      <c r="CQ23" s="80"/>
      <c r="CR23" s="80"/>
      <c r="CS23" s="2"/>
      <c r="DB23" s="80"/>
      <c r="DC23" s="80"/>
      <c r="DD23" s="2"/>
      <c r="DM23" s="80"/>
      <c r="DN23" s="80"/>
      <c r="DO23" s="2"/>
      <c r="DX23" s="80"/>
      <c r="DY23" s="80"/>
      <c r="DZ23" s="2"/>
      <c r="EI23" s="80"/>
      <c r="EJ23" s="80"/>
      <c r="EK23" s="2"/>
      <c r="ET23" s="80"/>
      <c r="EU23" s="80"/>
      <c r="EV23" s="2"/>
      <c r="FE23" s="80"/>
      <c r="FF23" s="80"/>
      <c r="FG23" s="2"/>
      <c r="FP23" s="80"/>
      <c r="FQ23" s="80"/>
      <c r="FR23" s="2"/>
      <c r="GA23" s="80"/>
      <c r="GB23" s="80"/>
      <c r="GC23" s="2"/>
      <c r="GL23" s="80"/>
      <c r="GM23" s="80"/>
      <c r="GN23" s="2"/>
      <c r="GW23" s="80"/>
      <c r="GX23" s="80"/>
      <c r="GY23" s="2"/>
      <c r="HH23" s="80"/>
      <c r="HI23" s="80"/>
      <c r="HJ23" s="2"/>
      <c r="HS23" s="80"/>
      <c r="HT23" s="80"/>
      <c r="HU23" s="2"/>
      <c r="ID23" s="80"/>
      <c r="IE23" s="80"/>
      <c r="IF23" s="2"/>
      <c r="IO23" s="80"/>
      <c r="IP23" s="80"/>
      <c r="IQ23" s="2"/>
      <c r="IZ23" s="80"/>
      <c r="JA23" s="80"/>
      <c r="JB23" s="2"/>
      <c r="JK23" s="80"/>
      <c r="JL23" s="80"/>
      <c r="JM23" s="2"/>
      <c r="JV23" s="80"/>
      <c r="JW23" s="80"/>
      <c r="JX23" s="2"/>
      <c r="KG23" s="80"/>
      <c r="KH23" s="80"/>
      <c r="KI23" s="2"/>
      <c r="KR23" s="80"/>
      <c r="KS23" s="80"/>
      <c r="KT23" s="2"/>
      <c r="LC23" s="80"/>
      <c r="LD23" s="80"/>
      <c r="LE23" s="2"/>
      <c r="LN23" s="80"/>
      <c r="LO23" s="80"/>
      <c r="LP23" s="2"/>
      <c r="LY23" s="80"/>
      <c r="LZ23" s="80"/>
      <c r="MA23" s="2"/>
      <c r="MJ23" s="80"/>
      <c r="MK23" s="80"/>
      <c r="ML23" s="2"/>
      <c r="MU23" s="80"/>
      <c r="MV23" s="80"/>
      <c r="MW23" s="2"/>
      <c r="NF23" s="80"/>
      <c r="NG23" s="80"/>
      <c r="NH23" s="2"/>
      <c r="NQ23" s="80"/>
      <c r="NR23" s="80"/>
      <c r="NS23" s="2"/>
      <c r="OB23" s="80"/>
      <c r="OC23" s="80"/>
      <c r="OD23" s="2"/>
      <c r="OM23" s="80"/>
      <c r="ON23" s="80"/>
      <c r="OO23" s="2"/>
      <c r="OX23" s="80"/>
      <c r="OY23" s="80"/>
      <c r="OZ23" s="2"/>
      <c r="PI23" s="80"/>
      <c r="PJ23" s="80"/>
      <c r="PK23" s="2"/>
      <c r="PT23" s="80"/>
      <c r="PU23" s="80"/>
      <c r="PV23" s="2"/>
      <c r="QE23" s="80"/>
      <c r="QF23" s="80"/>
      <c r="QG23" s="2"/>
      <c r="QP23" s="80"/>
      <c r="QQ23" s="80"/>
      <c r="QR23" s="2"/>
      <c r="RA23" s="80"/>
      <c r="RB23" s="80"/>
      <c r="RC23" s="2"/>
      <c r="RL23" s="80"/>
      <c r="RM23" s="80"/>
      <c r="RN23" s="2"/>
      <c r="RW23" s="80"/>
      <c r="RX23" s="80"/>
      <c r="RY23" s="2"/>
      <c r="SH23" s="80"/>
      <c r="SI23" s="80"/>
      <c r="SJ23" s="2"/>
      <c r="SS23" s="80"/>
      <c r="ST23" s="80"/>
      <c r="SU23" s="2"/>
      <c r="TD23" s="80"/>
      <c r="TE23" s="80"/>
      <c r="TF23" s="2"/>
      <c r="TO23" s="80"/>
      <c r="TP23" s="80"/>
      <c r="TQ23" s="2"/>
      <c r="TZ23" s="80"/>
      <c r="UA23" s="80"/>
      <c r="UB23" s="2"/>
      <c r="UK23" s="80"/>
      <c r="UL23" s="80"/>
      <c r="UM23" s="2"/>
      <c r="UV23" s="80"/>
      <c r="UW23" s="80"/>
      <c r="UX23" s="2"/>
      <c r="VG23" s="80"/>
      <c r="VH23" s="80"/>
      <c r="VI23" s="2"/>
      <c r="VR23" s="80"/>
      <c r="VS23" s="80"/>
      <c r="VT23" s="2"/>
      <c r="WC23" s="80"/>
      <c r="WD23" s="80"/>
      <c r="WE23" s="2"/>
      <c r="WN23" s="80"/>
      <c r="WO23" s="80"/>
      <c r="WP23" s="2"/>
      <c r="WY23" s="80"/>
      <c r="WZ23" s="80"/>
      <c r="XA23" s="2"/>
      <c r="XJ23" s="80"/>
      <c r="XK23" s="80"/>
      <c r="XL23" s="2"/>
      <c r="XU23" s="80"/>
      <c r="XV23" s="80"/>
      <c r="XW23" s="2"/>
      <c r="YF23" s="80"/>
      <c r="YG23" s="80"/>
      <c r="YH23" s="2"/>
      <c r="YQ23" s="80"/>
      <c r="YR23" s="80"/>
      <c r="YS23" s="2"/>
      <c r="ZB23" s="80"/>
      <c r="ZC23" s="80"/>
      <c r="ZD23" s="2"/>
      <c r="ZM23" s="80"/>
      <c r="ZN23" s="80"/>
      <c r="ZO23" s="2"/>
      <c r="ZX23" s="80"/>
      <c r="ZY23" s="80"/>
      <c r="ZZ23" s="2"/>
      <c r="AAI23" s="80"/>
      <c r="AAJ23" s="80"/>
      <c r="AAK23" s="2"/>
      <c r="AAT23" s="80"/>
      <c r="AAU23" s="80"/>
      <c r="AAV23" s="2"/>
      <c r="ABE23" s="80"/>
      <c r="ABF23" s="80"/>
      <c r="ABG23" s="2"/>
      <c r="ABP23" s="80"/>
      <c r="ABQ23" s="80"/>
      <c r="ABR23" s="2"/>
      <c r="ACA23" s="80"/>
      <c r="ACB23" s="80"/>
      <c r="ACC23" s="2"/>
      <c r="ACL23" s="80"/>
      <c r="ACM23" s="80"/>
      <c r="ACN23" s="2"/>
      <c r="ACW23" s="80"/>
      <c r="ACX23" s="80"/>
      <c r="ACY23" s="2"/>
      <c r="ADH23" s="80"/>
      <c r="ADI23" s="80"/>
      <c r="ADJ23" s="2"/>
      <c r="ADS23" s="80"/>
      <c r="ADT23" s="80"/>
      <c r="ADU23" s="2"/>
      <c r="AED23" s="80"/>
      <c r="AEE23" s="80"/>
      <c r="AEF23" s="2"/>
      <c r="AEO23" s="80"/>
      <c r="AEP23" s="80"/>
      <c r="AEQ23" s="2"/>
      <c r="AEZ23" s="80"/>
      <c r="AFA23" s="80"/>
      <c r="AFB23" s="2"/>
      <c r="AFK23" s="80"/>
      <c r="AFL23" s="80"/>
      <c r="AFM23" s="2"/>
      <c r="AFV23" s="80"/>
      <c r="AFW23" s="80"/>
      <c r="AFX23" s="2"/>
      <c r="AGG23" s="80"/>
      <c r="AGH23" s="80"/>
      <c r="AGI23" s="2"/>
      <c r="AGR23" s="80"/>
      <c r="AGS23" s="80"/>
      <c r="AGT23" s="2"/>
      <c r="AHC23" s="80"/>
      <c r="AHD23" s="80"/>
      <c r="AHE23" s="2"/>
      <c r="AHN23" s="80"/>
      <c r="AHO23" s="80"/>
      <c r="AHP23" s="2"/>
      <c r="AHY23" s="80"/>
      <c r="AHZ23" s="80"/>
      <c r="AIA23" s="2"/>
      <c r="AIJ23" s="80"/>
      <c r="AIK23" s="80"/>
      <c r="AIL23" s="2"/>
      <c r="AIU23" s="80"/>
      <c r="AIV23" s="80"/>
      <c r="AIW23" s="2"/>
      <c r="AJF23" s="80"/>
      <c r="AJG23" s="80"/>
      <c r="AJH23" s="2"/>
      <c r="AJQ23" s="80"/>
      <c r="AJR23" s="80"/>
      <c r="AJS23" s="2"/>
      <c r="AKB23" s="80"/>
      <c r="AKC23" s="80"/>
      <c r="AKD23" s="2"/>
      <c r="AKM23" s="80"/>
      <c r="AKN23" s="80"/>
      <c r="AKO23" s="2"/>
      <c r="AKX23" s="80"/>
      <c r="AKY23" s="80"/>
      <c r="AKZ23" s="2"/>
      <c r="ALI23" s="80"/>
      <c r="ALJ23" s="80"/>
      <c r="ALK23" s="2"/>
      <c r="ALT23" s="80"/>
      <c r="ALU23" s="80"/>
      <c r="ALV23" s="2"/>
      <c r="AME23" s="80"/>
      <c r="AMF23" s="80"/>
      <c r="AMG23" s="2"/>
      <c r="AMP23" s="80"/>
      <c r="AMQ23" s="80"/>
      <c r="AMR23" s="2"/>
      <c r="ANA23" s="80"/>
      <c r="ANB23" s="80"/>
      <c r="ANC23" s="2"/>
      <c r="ANL23" s="80"/>
      <c r="ANM23" s="80"/>
      <c r="ANN23" s="2"/>
      <c r="ANW23" s="80"/>
      <c r="ANX23" s="80"/>
      <c r="ANY23" s="2"/>
      <c r="AOH23" s="80"/>
      <c r="AOI23" s="80"/>
      <c r="AOJ23" s="2"/>
      <c r="AOS23" s="80"/>
      <c r="AOT23" s="80"/>
      <c r="AOU23" s="2"/>
      <c r="APD23" s="80"/>
      <c r="APE23" s="80"/>
      <c r="APF23" s="2"/>
      <c r="APO23" s="80"/>
      <c r="APP23" s="80"/>
      <c r="APQ23" s="2"/>
      <c r="APZ23" s="80"/>
      <c r="AQA23" s="80"/>
      <c r="AQB23" s="2"/>
      <c r="AQK23" s="80"/>
      <c r="AQL23" s="80"/>
      <c r="AQM23" s="2"/>
      <c r="AQV23" s="80"/>
      <c r="AQW23" s="80"/>
      <c r="AQX23" s="2"/>
      <c r="ARG23" s="80"/>
      <c r="ARH23" s="80"/>
      <c r="ARI23" s="2"/>
      <c r="ARR23" s="80"/>
      <c r="ARS23" s="80"/>
      <c r="ART23" s="2"/>
      <c r="ASC23" s="80"/>
      <c r="ASD23" s="80"/>
      <c r="ASE23" s="2"/>
      <c r="ASN23" s="80"/>
      <c r="ASO23" s="80"/>
      <c r="ASP23" s="2"/>
      <c r="ASY23" s="80"/>
      <c r="ASZ23" s="80"/>
      <c r="ATA23" s="2"/>
      <c r="ATJ23" s="80"/>
      <c r="ATK23" s="80"/>
      <c r="ATL23" s="2"/>
      <c r="ATU23" s="80"/>
      <c r="ATV23" s="80"/>
      <c r="ATW23" s="2"/>
      <c r="AUF23" s="80"/>
      <c r="AUG23" s="80"/>
      <c r="AUH23" s="2"/>
      <c r="AUQ23" s="80"/>
      <c r="AUR23" s="80"/>
      <c r="AUS23" s="2"/>
      <c r="AVB23" s="80"/>
      <c r="AVC23" s="80"/>
      <c r="AVD23" s="2"/>
      <c r="AVM23" s="80"/>
      <c r="AVN23" s="80"/>
      <c r="AVO23" s="2"/>
      <c r="AVX23" s="80"/>
      <c r="AVY23" s="80"/>
      <c r="AVZ23" s="2"/>
      <c r="AWI23" s="80"/>
      <c r="AWJ23" s="80"/>
      <c r="AWK23" s="2"/>
      <c r="AWT23" s="80"/>
      <c r="AWU23" s="80"/>
      <c r="AWV23" s="2"/>
      <c r="AXE23" s="80"/>
      <c r="AXF23" s="80"/>
      <c r="AXG23" s="2"/>
      <c r="AXP23" s="80"/>
      <c r="AXQ23" s="80"/>
      <c r="AXR23" s="2"/>
      <c r="AYA23" s="80"/>
      <c r="AYB23" s="80"/>
      <c r="AYC23" s="2"/>
      <c r="AYL23" s="80"/>
      <c r="AYM23" s="80"/>
      <c r="AYN23" s="2"/>
      <c r="AYW23" s="80"/>
      <c r="AYX23" s="80"/>
      <c r="AYY23" s="2"/>
      <c r="AZH23" s="80"/>
      <c r="AZI23" s="80"/>
      <c r="AZJ23" s="2"/>
      <c r="AZS23" s="80"/>
      <c r="AZT23" s="80"/>
      <c r="AZU23" s="2"/>
      <c r="BAD23" s="80"/>
      <c r="BAE23" s="80"/>
      <c r="BAF23" s="2"/>
      <c r="BAO23" s="80"/>
      <c r="BAP23" s="80"/>
      <c r="BAQ23" s="2"/>
      <c r="BAZ23" s="80"/>
      <c r="BBA23" s="80"/>
      <c r="BBB23" s="2"/>
      <c r="BBK23" s="80"/>
      <c r="BBL23" s="80"/>
      <c r="BBM23" s="2"/>
      <c r="BBV23" s="80"/>
      <c r="BBW23" s="80"/>
      <c r="BBX23" s="2"/>
      <c r="BCG23" s="80"/>
      <c r="BCH23" s="80"/>
      <c r="BCI23" s="2"/>
      <c r="BCR23" s="80"/>
      <c r="BCS23" s="80"/>
      <c r="BCT23" s="2"/>
      <c r="BDC23" s="80"/>
      <c r="BDD23" s="80"/>
      <c r="BDE23" s="2"/>
      <c r="BDN23" s="80"/>
      <c r="BDO23" s="80"/>
      <c r="BDP23" s="2"/>
      <c r="BDY23" s="80"/>
      <c r="BDZ23" s="80"/>
      <c r="BEA23" s="2"/>
      <c r="BEJ23" s="80"/>
      <c r="BEK23" s="80"/>
      <c r="BEL23" s="2"/>
      <c r="BEU23" s="80"/>
      <c r="BEV23" s="80"/>
      <c r="BEW23" s="2"/>
      <c r="BFF23" s="80"/>
      <c r="BFG23" s="80"/>
      <c r="BFH23" s="2"/>
      <c r="BFQ23" s="80"/>
      <c r="BFR23" s="80"/>
      <c r="BFS23" s="2"/>
      <c r="BGB23" s="80"/>
      <c r="BGC23" s="80"/>
      <c r="BGD23" s="2"/>
      <c r="BGM23" s="80"/>
      <c r="BGN23" s="80"/>
      <c r="BGO23" s="2"/>
      <c r="BGX23" s="80"/>
      <c r="BGY23" s="80"/>
      <c r="BGZ23" s="2"/>
      <c r="BHI23" s="80"/>
      <c r="BHJ23" s="80"/>
      <c r="BHK23" s="2"/>
      <c r="BHT23" s="80"/>
      <c r="BHU23" s="80"/>
      <c r="BHV23" s="2"/>
      <c r="BIE23" s="80"/>
      <c r="BIF23" s="80"/>
      <c r="BIG23" s="2"/>
      <c r="BIP23" s="80"/>
      <c r="BIQ23" s="80"/>
      <c r="BIR23" s="2"/>
      <c r="BJA23" s="80"/>
      <c r="BJB23" s="80"/>
      <c r="BJC23" s="2"/>
      <c r="BJL23" s="80"/>
      <c r="BJM23" s="80"/>
      <c r="BJN23" s="2"/>
      <c r="BJW23" s="80"/>
      <c r="BJX23" s="80"/>
      <c r="BJY23" s="2"/>
      <c r="BKH23" s="80"/>
      <c r="BKI23" s="80"/>
      <c r="BKJ23" s="2"/>
      <c r="BKS23" s="80"/>
      <c r="BKT23" s="80"/>
      <c r="BKU23" s="2"/>
      <c r="BLD23" s="80"/>
      <c r="BLE23" s="80"/>
      <c r="BLF23" s="2"/>
      <c r="BLO23" s="80"/>
      <c r="BLP23" s="80"/>
      <c r="BLQ23" s="2"/>
      <c r="BLZ23" s="80"/>
      <c r="BMA23" s="80"/>
      <c r="BMB23" s="2"/>
      <c r="BMK23" s="80"/>
      <c r="BML23" s="80"/>
      <c r="BMM23" s="2"/>
      <c r="BMV23" s="80"/>
      <c r="BMW23" s="80"/>
      <c r="BMX23" s="2"/>
      <c r="BNG23" s="80"/>
      <c r="BNH23" s="80"/>
      <c r="BNI23" s="2"/>
      <c r="BNR23" s="80"/>
      <c r="BNS23" s="80"/>
      <c r="BNT23" s="2"/>
      <c r="BOC23" s="80"/>
      <c r="BOD23" s="80"/>
      <c r="BOE23" s="2"/>
      <c r="BON23" s="80"/>
      <c r="BOO23" s="80"/>
      <c r="BOP23" s="2"/>
      <c r="BOY23" s="80"/>
      <c r="BOZ23" s="80"/>
      <c r="BPA23" s="2"/>
      <c r="BPJ23" s="80"/>
      <c r="BPK23" s="80"/>
      <c r="BPL23" s="2"/>
      <c r="BPU23" s="80"/>
      <c r="BPV23" s="80"/>
      <c r="BPW23" s="2"/>
      <c r="BQF23" s="80"/>
      <c r="BQG23" s="80"/>
      <c r="BQH23" s="2"/>
      <c r="BQQ23" s="80"/>
      <c r="BQR23" s="80"/>
      <c r="BQS23" s="2"/>
      <c r="BRB23" s="80"/>
      <c r="BRC23" s="80"/>
      <c r="BRD23" s="2"/>
      <c r="BRM23" s="80"/>
      <c r="BRN23" s="80"/>
      <c r="BRO23" s="2"/>
      <c r="BRX23" s="80"/>
      <c r="BRY23" s="80"/>
      <c r="BRZ23" s="2"/>
      <c r="BSI23" s="80"/>
      <c r="BSJ23" s="80"/>
      <c r="BSK23" s="2"/>
      <c r="BST23" s="80"/>
      <c r="BSU23" s="80"/>
      <c r="BSV23" s="2"/>
      <c r="BTE23" s="80"/>
      <c r="BTF23" s="80"/>
      <c r="BTG23" s="2"/>
      <c r="BTP23" s="80"/>
      <c r="BTQ23" s="80"/>
      <c r="BTR23" s="2"/>
      <c r="BUA23" s="80"/>
      <c r="BUB23" s="80"/>
      <c r="BUC23" s="2"/>
      <c r="BUL23" s="80"/>
      <c r="BUM23" s="80"/>
      <c r="BUN23" s="2"/>
      <c r="BUW23" s="80"/>
      <c r="BUX23" s="80"/>
      <c r="BUY23" s="2"/>
      <c r="BVH23" s="80"/>
      <c r="BVI23" s="80"/>
      <c r="BVJ23" s="2"/>
      <c r="BVS23" s="80"/>
      <c r="BVT23" s="80"/>
      <c r="BVU23" s="2"/>
      <c r="BWD23" s="80"/>
      <c r="BWE23" s="80"/>
      <c r="BWF23" s="2"/>
      <c r="BWO23" s="80"/>
      <c r="BWP23" s="80"/>
      <c r="BWQ23" s="2"/>
      <c r="BWZ23" s="80"/>
      <c r="BXA23" s="80"/>
      <c r="BXB23" s="2"/>
      <c r="BXK23" s="80"/>
      <c r="BXL23" s="80"/>
      <c r="BXM23" s="2"/>
      <c r="BXV23" s="80"/>
      <c r="BXW23" s="80"/>
      <c r="BXX23" s="2"/>
      <c r="BYG23" s="80"/>
      <c r="BYH23" s="80"/>
      <c r="BYI23" s="2"/>
      <c r="BYR23" s="80"/>
      <c r="BYS23" s="80"/>
      <c r="BYT23" s="2"/>
      <c r="BZC23" s="80"/>
      <c r="BZD23" s="80"/>
      <c r="BZE23" s="2"/>
      <c r="BZN23" s="80"/>
      <c r="BZO23" s="80"/>
      <c r="BZP23" s="2"/>
      <c r="BZY23" s="80"/>
      <c r="BZZ23" s="80"/>
      <c r="CAA23" s="2"/>
      <c r="CAJ23" s="80"/>
      <c r="CAK23" s="80"/>
      <c r="CAL23" s="2"/>
      <c r="CAU23" s="80"/>
      <c r="CAV23" s="80"/>
      <c r="CAW23" s="2"/>
      <c r="CBF23" s="80"/>
      <c r="CBG23" s="80"/>
      <c r="CBH23" s="2"/>
      <c r="CBQ23" s="80"/>
      <c r="CBR23" s="80"/>
      <c r="CBS23" s="2"/>
      <c r="CCB23" s="80"/>
      <c r="CCC23" s="80"/>
      <c r="CCD23" s="2"/>
      <c r="CCM23" s="80"/>
      <c r="CCN23" s="80"/>
      <c r="CCO23" s="2"/>
      <c r="CCX23" s="80"/>
      <c r="CCY23" s="80"/>
      <c r="CCZ23" s="2"/>
      <c r="CDI23" s="80"/>
      <c r="CDJ23" s="80"/>
      <c r="CDK23" s="2"/>
      <c r="CDT23" s="80"/>
      <c r="CDU23" s="80"/>
      <c r="CDV23" s="2"/>
      <c r="CEE23" s="80"/>
      <c r="CEF23" s="80"/>
      <c r="CEG23" s="2"/>
      <c r="CEP23" s="80"/>
      <c r="CEQ23" s="80"/>
      <c r="CER23" s="2"/>
      <c r="CFA23" s="80"/>
      <c r="CFB23" s="80"/>
      <c r="CFC23" s="2"/>
      <c r="CFL23" s="80"/>
      <c r="CFM23" s="80"/>
      <c r="CFN23" s="2"/>
      <c r="CFW23" s="80"/>
      <c r="CFX23" s="80"/>
      <c r="CFY23" s="2"/>
      <c r="CGH23" s="80"/>
      <c r="CGI23" s="80"/>
      <c r="CGJ23" s="2"/>
      <c r="CGS23" s="80"/>
      <c r="CGT23" s="80"/>
      <c r="CGU23" s="2"/>
      <c r="CHD23" s="80"/>
      <c r="CHE23" s="80"/>
      <c r="CHF23" s="2"/>
      <c r="CHO23" s="80"/>
      <c r="CHP23" s="80"/>
      <c r="CHQ23" s="2"/>
      <c r="CHZ23" s="80"/>
      <c r="CIA23" s="80"/>
      <c r="CIB23" s="2"/>
      <c r="CIK23" s="80"/>
      <c r="CIL23" s="80"/>
      <c r="CIM23" s="2"/>
      <c r="CIV23" s="80"/>
      <c r="CIW23" s="80"/>
      <c r="CIX23" s="2"/>
      <c r="CJG23" s="80"/>
      <c r="CJH23" s="80"/>
      <c r="CJI23" s="2"/>
      <c r="CJR23" s="80"/>
      <c r="CJS23" s="80"/>
      <c r="CJT23" s="2"/>
      <c r="CKC23" s="80"/>
      <c r="CKD23" s="80"/>
      <c r="CKE23" s="2"/>
      <c r="CKN23" s="80"/>
      <c r="CKO23" s="80"/>
      <c r="CKP23" s="2"/>
      <c r="CKY23" s="80"/>
      <c r="CKZ23" s="80"/>
      <c r="CLA23" s="2"/>
      <c r="CLJ23" s="80"/>
      <c r="CLK23" s="80"/>
      <c r="CLL23" s="2"/>
      <c r="CLU23" s="80"/>
      <c r="CLV23" s="80"/>
      <c r="CLW23" s="2"/>
      <c r="CMF23" s="80"/>
      <c r="CMG23" s="80"/>
      <c r="CMH23" s="2"/>
      <c r="CMQ23" s="80"/>
      <c r="CMR23" s="80"/>
      <c r="CMS23" s="2"/>
      <c r="CNB23" s="80"/>
      <c r="CNC23" s="80"/>
      <c r="CND23" s="2"/>
      <c r="CNM23" s="80"/>
      <c r="CNN23" s="80"/>
      <c r="CNO23" s="2"/>
      <c r="CNX23" s="80"/>
      <c r="CNY23" s="80"/>
      <c r="CNZ23" s="2"/>
      <c r="COI23" s="80"/>
      <c r="COJ23" s="80"/>
      <c r="COK23" s="2"/>
      <c r="COT23" s="80"/>
      <c r="COU23" s="80"/>
      <c r="COV23" s="2"/>
      <c r="CPE23" s="80"/>
      <c r="CPF23" s="80"/>
      <c r="CPG23" s="2"/>
      <c r="CPP23" s="80"/>
      <c r="CPQ23" s="80"/>
      <c r="CPR23" s="2"/>
      <c r="CQA23" s="80"/>
      <c r="CQB23" s="80"/>
      <c r="CQC23" s="2"/>
      <c r="CQL23" s="80"/>
      <c r="CQM23" s="80"/>
      <c r="CQN23" s="2"/>
      <c r="CQW23" s="80"/>
      <c r="CQX23" s="80"/>
      <c r="CQY23" s="2"/>
      <c r="CRH23" s="80"/>
      <c r="CRI23" s="80"/>
      <c r="CRJ23" s="2"/>
      <c r="CRS23" s="80"/>
      <c r="CRT23" s="80"/>
      <c r="CRU23" s="2"/>
      <c r="CSD23" s="80"/>
      <c r="CSE23" s="80"/>
      <c r="CSF23" s="2"/>
      <c r="CSO23" s="80"/>
      <c r="CSP23" s="80"/>
      <c r="CSQ23" s="2"/>
      <c r="CSZ23" s="80"/>
      <c r="CTA23" s="80"/>
      <c r="CTB23" s="2"/>
      <c r="CTK23" s="80"/>
      <c r="CTL23" s="80"/>
      <c r="CTM23" s="2"/>
      <c r="CTV23" s="80"/>
      <c r="CTW23" s="80"/>
      <c r="CTX23" s="2"/>
      <c r="CUG23" s="80"/>
      <c r="CUH23" s="80"/>
      <c r="CUI23" s="2"/>
      <c r="CUR23" s="80"/>
      <c r="CUS23" s="80"/>
      <c r="CUT23" s="2"/>
      <c r="CVC23" s="80"/>
      <c r="CVD23" s="80"/>
      <c r="CVE23" s="2"/>
      <c r="CVN23" s="80"/>
      <c r="CVO23" s="80"/>
      <c r="CVP23" s="2"/>
      <c r="CVY23" s="80"/>
      <c r="CVZ23" s="80"/>
      <c r="CWA23" s="2"/>
      <c r="CWJ23" s="80"/>
      <c r="CWK23" s="80"/>
      <c r="CWL23" s="2"/>
      <c r="CWU23" s="80"/>
      <c r="CWV23" s="80"/>
      <c r="CWW23" s="2"/>
      <c r="CXF23" s="80"/>
      <c r="CXG23" s="80"/>
      <c r="CXH23" s="2"/>
      <c r="CXQ23" s="80"/>
      <c r="CXR23" s="80"/>
      <c r="CXS23" s="2"/>
      <c r="CYB23" s="80"/>
      <c r="CYC23" s="80"/>
      <c r="CYD23" s="2"/>
      <c r="CYM23" s="80"/>
      <c r="CYN23" s="80"/>
      <c r="CYO23" s="2"/>
      <c r="CYX23" s="80"/>
      <c r="CYY23" s="80"/>
      <c r="CYZ23" s="2"/>
      <c r="CZI23" s="80"/>
      <c r="CZJ23" s="80"/>
      <c r="CZK23" s="2"/>
      <c r="CZT23" s="80"/>
      <c r="CZU23" s="80"/>
      <c r="CZV23" s="2"/>
      <c r="DAE23" s="80"/>
      <c r="DAF23" s="80"/>
      <c r="DAG23" s="2"/>
      <c r="DAP23" s="80"/>
      <c r="DAQ23" s="80"/>
      <c r="DAR23" s="2"/>
      <c r="DBA23" s="80"/>
      <c r="DBB23" s="80"/>
      <c r="DBC23" s="2"/>
      <c r="DBL23" s="80"/>
      <c r="DBM23" s="80"/>
      <c r="DBN23" s="2"/>
      <c r="DBW23" s="80"/>
      <c r="DBX23" s="80"/>
      <c r="DBY23" s="2"/>
      <c r="DCH23" s="80"/>
      <c r="DCI23" s="80"/>
      <c r="DCJ23" s="2"/>
      <c r="DCS23" s="80"/>
      <c r="DCT23" s="80"/>
      <c r="DCU23" s="2"/>
      <c r="DDD23" s="80"/>
      <c r="DDE23" s="80"/>
      <c r="DDF23" s="2"/>
      <c r="DDO23" s="80"/>
      <c r="DDP23" s="80"/>
      <c r="DDQ23" s="2"/>
      <c r="DDZ23" s="80"/>
      <c r="DEA23" s="80"/>
      <c r="DEB23" s="2"/>
      <c r="DEK23" s="80"/>
      <c r="DEL23" s="80"/>
      <c r="DEM23" s="2"/>
      <c r="DEV23" s="80"/>
      <c r="DEW23" s="80"/>
      <c r="DEX23" s="2"/>
      <c r="DFG23" s="80"/>
      <c r="DFH23" s="80"/>
      <c r="DFI23" s="2"/>
      <c r="DFR23" s="80"/>
      <c r="DFS23" s="80"/>
      <c r="DFT23" s="2"/>
      <c r="DGC23" s="80"/>
      <c r="DGD23" s="80"/>
      <c r="DGE23" s="2"/>
      <c r="DGN23" s="80"/>
      <c r="DGO23" s="80"/>
      <c r="DGP23" s="2"/>
      <c r="DGY23" s="80"/>
      <c r="DGZ23" s="80"/>
      <c r="DHA23" s="2"/>
      <c r="DHJ23" s="80"/>
      <c r="DHK23" s="80"/>
      <c r="DHL23" s="2"/>
      <c r="DHU23" s="80"/>
      <c r="DHV23" s="80"/>
      <c r="DHW23" s="2"/>
      <c r="DIF23" s="80"/>
      <c r="DIG23" s="80"/>
      <c r="DIH23" s="2"/>
      <c r="DIQ23" s="80"/>
      <c r="DIR23" s="80"/>
      <c r="DIS23" s="2"/>
      <c r="DJB23" s="80"/>
      <c r="DJC23" s="80"/>
      <c r="DJD23" s="2"/>
      <c r="DJM23" s="80"/>
      <c r="DJN23" s="80"/>
      <c r="DJO23" s="2"/>
      <c r="DJX23" s="80"/>
      <c r="DJY23" s="80"/>
      <c r="DJZ23" s="2"/>
      <c r="DKI23" s="80"/>
      <c r="DKJ23" s="80"/>
      <c r="DKK23" s="2"/>
      <c r="DKT23" s="80"/>
      <c r="DKU23" s="80"/>
      <c r="DKV23" s="2"/>
      <c r="DLE23" s="80"/>
      <c r="DLF23" s="80"/>
      <c r="DLG23" s="2"/>
      <c r="DLP23" s="80"/>
      <c r="DLQ23" s="80"/>
      <c r="DLR23" s="2"/>
      <c r="DMA23" s="80"/>
      <c r="DMB23" s="80"/>
      <c r="DMC23" s="2"/>
      <c r="DML23" s="80"/>
      <c r="DMM23" s="80"/>
      <c r="DMN23" s="2"/>
      <c r="DMW23" s="80"/>
      <c r="DMX23" s="80"/>
      <c r="DMY23" s="2"/>
      <c r="DNH23" s="80"/>
      <c r="DNI23" s="80"/>
      <c r="DNJ23" s="2"/>
      <c r="DNS23" s="80"/>
      <c r="DNT23" s="80"/>
      <c r="DNU23" s="2"/>
      <c r="DOD23" s="80"/>
      <c r="DOE23" s="80"/>
      <c r="DOF23" s="2"/>
      <c r="DOO23" s="80"/>
      <c r="DOP23" s="80"/>
      <c r="DOQ23" s="2"/>
      <c r="DOZ23" s="80"/>
      <c r="DPA23" s="80"/>
      <c r="DPB23" s="2"/>
      <c r="DPK23" s="80"/>
      <c r="DPL23" s="80"/>
      <c r="DPM23" s="2"/>
      <c r="DPV23" s="80"/>
      <c r="DPW23" s="80"/>
      <c r="DPX23" s="2"/>
      <c r="DQG23" s="80"/>
      <c r="DQH23" s="80"/>
      <c r="DQI23" s="2"/>
      <c r="DQR23" s="80"/>
      <c r="DQS23" s="80"/>
      <c r="DQT23" s="2"/>
      <c r="DRC23" s="80"/>
      <c r="DRD23" s="80"/>
      <c r="DRE23" s="2"/>
      <c r="DRN23" s="80"/>
      <c r="DRO23" s="80"/>
      <c r="DRP23" s="2"/>
      <c r="DRY23" s="80"/>
      <c r="DRZ23" s="80"/>
      <c r="DSA23" s="2"/>
      <c r="DSJ23" s="80"/>
      <c r="DSK23" s="80"/>
      <c r="DSL23" s="2"/>
      <c r="DSU23" s="80"/>
      <c r="DSV23" s="80"/>
      <c r="DSW23" s="2"/>
      <c r="DTF23" s="80"/>
      <c r="DTG23" s="80"/>
      <c r="DTH23" s="2"/>
      <c r="DTQ23" s="80"/>
      <c r="DTR23" s="80"/>
      <c r="DTS23" s="2"/>
      <c r="DUB23" s="80"/>
      <c r="DUC23" s="80"/>
      <c r="DUD23" s="2"/>
      <c r="DUM23" s="80"/>
      <c r="DUN23" s="80"/>
      <c r="DUO23" s="2"/>
      <c r="DUX23" s="80"/>
      <c r="DUY23" s="80"/>
      <c r="DUZ23" s="2"/>
      <c r="DVI23" s="80"/>
      <c r="DVJ23" s="80"/>
      <c r="DVK23" s="2"/>
      <c r="DVT23" s="80"/>
      <c r="DVU23" s="80"/>
      <c r="DVV23" s="2"/>
      <c r="DWE23" s="80"/>
      <c r="DWF23" s="80"/>
      <c r="DWG23" s="2"/>
      <c r="DWP23" s="80"/>
      <c r="DWQ23" s="80"/>
      <c r="DWR23" s="2"/>
      <c r="DXA23" s="80"/>
      <c r="DXB23" s="80"/>
      <c r="DXC23" s="2"/>
      <c r="DXL23" s="80"/>
      <c r="DXM23" s="80"/>
      <c r="DXN23" s="2"/>
      <c r="DXW23" s="80"/>
      <c r="DXX23" s="80"/>
      <c r="DXY23" s="2"/>
      <c r="DYH23" s="80"/>
      <c r="DYI23" s="80"/>
      <c r="DYJ23" s="2"/>
      <c r="DYS23" s="80"/>
      <c r="DYT23" s="80"/>
      <c r="DYU23" s="2"/>
      <c r="DZD23" s="80"/>
      <c r="DZE23" s="80"/>
      <c r="DZF23" s="2"/>
      <c r="DZO23" s="80"/>
      <c r="DZP23" s="80"/>
      <c r="DZQ23" s="2"/>
      <c r="DZZ23" s="80"/>
      <c r="EAA23" s="80"/>
      <c r="EAB23" s="2"/>
      <c r="EAK23" s="80"/>
      <c r="EAL23" s="80"/>
      <c r="EAM23" s="2"/>
      <c r="EAV23" s="80"/>
      <c r="EAW23" s="80"/>
      <c r="EAX23" s="2"/>
      <c r="EBG23" s="80"/>
      <c r="EBH23" s="80"/>
      <c r="EBI23" s="2"/>
      <c r="EBR23" s="80"/>
      <c r="EBS23" s="80"/>
      <c r="EBT23" s="2"/>
      <c r="ECC23" s="80"/>
      <c r="ECD23" s="80"/>
      <c r="ECE23" s="2"/>
      <c r="ECN23" s="80"/>
      <c r="ECO23" s="80"/>
      <c r="ECP23" s="2"/>
      <c r="ECY23" s="80"/>
      <c r="ECZ23" s="80"/>
      <c r="EDA23" s="2"/>
      <c r="EDJ23" s="80"/>
      <c r="EDK23" s="80"/>
      <c r="EDL23" s="2"/>
      <c r="EDU23" s="80"/>
      <c r="EDV23" s="80"/>
      <c r="EDW23" s="2"/>
      <c r="EEF23" s="80"/>
      <c r="EEG23" s="80"/>
      <c r="EEH23" s="2"/>
      <c r="EEQ23" s="80"/>
      <c r="EER23" s="80"/>
      <c r="EES23" s="2"/>
      <c r="EFB23" s="80"/>
      <c r="EFC23" s="80"/>
      <c r="EFD23" s="2"/>
      <c r="EFM23" s="80"/>
      <c r="EFN23" s="80"/>
      <c r="EFO23" s="2"/>
      <c r="EFX23" s="80"/>
      <c r="EFY23" s="80"/>
      <c r="EFZ23" s="2"/>
      <c r="EGI23" s="80"/>
      <c r="EGJ23" s="80"/>
      <c r="EGK23" s="2"/>
      <c r="EGT23" s="80"/>
      <c r="EGU23" s="80"/>
      <c r="EGV23" s="2"/>
      <c r="EHE23" s="80"/>
      <c r="EHF23" s="80"/>
      <c r="EHG23" s="2"/>
      <c r="EHP23" s="80"/>
      <c r="EHQ23" s="80"/>
      <c r="EHR23" s="2"/>
      <c r="EIA23" s="80"/>
      <c r="EIB23" s="80"/>
      <c r="EIC23" s="2"/>
      <c r="EIL23" s="80"/>
      <c r="EIM23" s="80"/>
      <c r="EIN23" s="2"/>
      <c r="EIW23" s="80"/>
      <c r="EIX23" s="80"/>
      <c r="EIY23" s="2"/>
      <c r="EJH23" s="80"/>
      <c r="EJI23" s="80"/>
      <c r="EJJ23" s="2"/>
      <c r="EJS23" s="80"/>
      <c r="EJT23" s="80"/>
      <c r="EJU23" s="2"/>
      <c r="EKD23" s="80"/>
      <c r="EKE23" s="80"/>
      <c r="EKF23" s="2"/>
      <c r="EKO23" s="80"/>
      <c r="EKP23" s="80"/>
      <c r="EKQ23" s="2"/>
      <c r="EKZ23" s="80"/>
      <c r="ELA23" s="80"/>
      <c r="ELB23" s="2"/>
      <c r="ELK23" s="80"/>
      <c r="ELL23" s="80"/>
      <c r="ELM23" s="2"/>
      <c r="ELV23" s="80"/>
      <c r="ELW23" s="80"/>
      <c r="ELX23" s="2"/>
      <c r="EMG23" s="80"/>
      <c r="EMH23" s="80"/>
      <c r="EMI23" s="2"/>
      <c r="EMR23" s="80"/>
      <c r="EMS23" s="80"/>
      <c r="EMT23" s="2"/>
      <c r="ENC23" s="80"/>
      <c r="END23" s="80"/>
      <c r="ENE23" s="2"/>
      <c r="ENN23" s="80"/>
      <c r="ENO23" s="80"/>
      <c r="ENP23" s="2"/>
      <c r="ENY23" s="80"/>
      <c r="ENZ23" s="80"/>
      <c r="EOA23" s="2"/>
      <c r="EOJ23" s="80"/>
      <c r="EOK23" s="80"/>
      <c r="EOL23" s="2"/>
      <c r="EOU23" s="80"/>
      <c r="EOV23" s="80"/>
      <c r="EOW23" s="2"/>
      <c r="EPF23" s="80"/>
      <c r="EPG23" s="80"/>
      <c r="EPH23" s="2"/>
      <c r="EPQ23" s="80"/>
      <c r="EPR23" s="80"/>
      <c r="EPS23" s="2"/>
      <c r="EQB23" s="80"/>
      <c r="EQC23" s="80"/>
      <c r="EQD23" s="2"/>
      <c r="EQM23" s="80"/>
      <c r="EQN23" s="80"/>
      <c r="EQO23" s="2"/>
      <c r="EQX23" s="80"/>
      <c r="EQY23" s="80"/>
      <c r="EQZ23" s="2"/>
      <c r="ERI23" s="80"/>
      <c r="ERJ23" s="80"/>
      <c r="ERK23" s="2"/>
      <c r="ERT23" s="80"/>
      <c r="ERU23" s="80"/>
      <c r="ERV23" s="2"/>
      <c r="ESE23" s="80"/>
      <c r="ESF23" s="80"/>
      <c r="ESG23" s="2"/>
      <c r="ESP23" s="80"/>
      <c r="ESQ23" s="80"/>
      <c r="ESR23" s="2"/>
      <c r="ETA23" s="80"/>
      <c r="ETB23" s="80"/>
      <c r="ETC23" s="2"/>
      <c r="ETL23" s="80"/>
      <c r="ETM23" s="80"/>
      <c r="ETN23" s="2"/>
      <c r="ETW23" s="80"/>
      <c r="ETX23" s="80"/>
      <c r="ETY23" s="2"/>
      <c r="EUH23" s="80"/>
      <c r="EUI23" s="80"/>
      <c r="EUJ23" s="2"/>
      <c r="EUS23" s="80"/>
      <c r="EUT23" s="80"/>
      <c r="EUU23" s="2"/>
      <c r="EVD23" s="80"/>
      <c r="EVE23" s="80"/>
      <c r="EVF23" s="2"/>
      <c r="EVO23" s="80"/>
      <c r="EVP23" s="80"/>
      <c r="EVQ23" s="2"/>
      <c r="EVZ23" s="80"/>
      <c r="EWA23" s="80"/>
      <c r="EWB23" s="2"/>
      <c r="EWK23" s="80"/>
      <c r="EWL23" s="80"/>
      <c r="EWM23" s="2"/>
      <c r="EWV23" s="80"/>
      <c r="EWW23" s="80"/>
      <c r="EWX23" s="2"/>
      <c r="EXG23" s="80"/>
      <c r="EXH23" s="80"/>
      <c r="EXI23" s="2"/>
      <c r="EXR23" s="80"/>
      <c r="EXS23" s="80"/>
      <c r="EXT23" s="2"/>
      <c r="EYC23" s="80"/>
      <c r="EYD23" s="80"/>
      <c r="EYE23" s="2"/>
      <c r="EYN23" s="80"/>
      <c r="EYO23" s="80"/>
      <c r="EYP23" s="2"/>
      <c r="EYY23" s="80"/>
      <c r="EYZ23" s="80"/>
      <c r="EZA23" s="2"/>
      <c r="EZJ23" s="80"/>
      <c r="EZK23" s="80"/>
      <c r="EZL23" s="2"/>
      <c r="EZU23" s="80"/>
      <c r="EZV23" s="80"/>
      <c r="EZW23" s="2"/>
      <c r="FAF23" s="80"/>
      <c r="FAG23" s="80"/>
      <c r="FAH23" s="2"/>
      <c r="FAQ23" s="80"/>
      <c r="FAR23" s="80"/>
      <c r="FAS23" s="2"/>
      <c r="FBB23" s="80"/>
      <c r="FBC23" s="80"/>
      <c r="FBD23" s="2"/>
      <c r="FBM23" s="80"/>
      <c r="FBN23" s="80"/>
      <c r="FBO23" s="2"/>
      <c r="FBX23" s="80"/>
      <c r="FBY23" s="80"/>
      <c r="FBZ23" s="2"/>
      <c r="FCI23" s="80"/>
      <c r="FCJ23" s="80"/>
      <c r="FCK23" s="2"/>
      <c r="FCT23" s="80"/>
      <c r="FCU23" s="80"/>
      <c r="FCV23" s="2"/>
      <c r="FDE23" s="80"/>
      <c r="FDF23" s="80"/>
      <c r="FDG23" s="2"/>
      <c r="FDP23" s="80"/>
      <c r="FDQ23" s="80"/>
      <c r="FDR23" s="2"/>
      <c r="FEA23" s="80"/>
      <c r="FEB23" s="80"/>
      <c r="FEC23" s="2"/>
      <c r="FEL23" s="80"/>
      <c r="FEM23" s="80"/>
      <c r="FEN23" s="2"/>
      <c r="FEW23" s="80"/>
      <c r="FEX23" s="80"/>
      <c r="FEY23" s="2"/>
      <c r="FFH23" s="80"/>
      <c r="FFI23" s="80"/>
      <c r="FFJ23" s="2"/>
      <c r="FFS23" s="80"/>
      <c r="FFT23" s="80"/>
      <c r="FFU23" s="2"/>
      <c r="FGD23" s="80"/>
      <c r="FGE23" s="80"/>
      <c r="FGF23" s="2"/>
      <c r="FGO23" s="80"/>
      <c r="FGP23" s="80"/>
      <c r="FGQ23" s="2"/>
      <c r="FGZ23" s="80"/>
      <c r="FHA23" s="80"/>
      <c r="FHB23" s="2"/>
      <c r="FHK23" s="80"/>
      <c r="FHL23" s="80"/>
      <c r="FHM23" s="2"/>
      <c r="FHV23" s="80"/>
      <c r="FHW23" s="80"/>
      <c r="FHX23" s="2"/>
      <c r="FIG23" s="80"/>
      <c r="FIH23" s="80"/>
      <c r="FII23" s="2"/>
      <c r="FIR23" s="80"/>
      <c r="FIS23" s="80"/>
      <c r="FIT23" s="2"/>
      <c r="FJC23" s="80"/>
      <c r="FJD23" s="80"/>
      <c r="FJE23" s="2"/>
      <c r="FJN23" s="80"/>
      <c r="FJO23" s="80"/>
      <c r="FJP23" s="2"/>
      <c r="FJY23" s="80"/>
      <c r="FJZ23" s="80"/>
      <c r="FKA23" s="2"/>
      <c r="FKJ23" s="80"/>
      <c r="FKK23" s="80"/>
      <c r="FKL23" s="2"/>
      <c r="FKU23" s="80"/>
      <c r="FKV23" s="80"/>
      <c r="FKW23" s="2"/>
      <c r="FLF23" s="80"/>
      <c r="FLG23" s="80"/>
      <c r="FLH23" s="2"/>
      <c r="FLQ23" s="80"/>
      <c r="FLR23" s="80"/>
      <c r="FLS23" s="2"/>
      <c r="FMB23" s="80"/>
      <c r="FMC23" s="80"/>
      <c r="FMD23" s="2"/>
      <c r="FMM23" s="80"/>
      <c r="FMN23" s="80"/>
      <c r="FMO23" s="2"/>
      <c r="FMX23" s="80"/>
      <c r="FMY23" s="80"/>
      <c r="FMZ23" s="2"/>
      <c r="FNI23" s="80"/>
      <c r="FNJ23" s="80"/>
      <c r="FNK23" s="2"/>
      <c r="FNT23" s="80"/>
      <c r="FNU23" s="80"/>
      <c r="FNV23" s="2"/>
      <c r="FOE23" s="80"/>
      <c r="FOF23" s="80"/>
      <c r="FOG23" s="2"/>
      <c r="FOP23" s="80"/>
      <c r="FOQ23" s="80"/>
      <c r="FOR23" s="2"/>
      <c r="FPA23" s="80"/>
      <c r="FPB23" s="80"/>
      <c r="FPC23" s="2"/>
      <c r="FPL23" s="80"/>
      <c r="FPM23" s="80"/>
      <c r="FPN23" s="2"/>
      <c r="FPW23" s="80"/>
      <c r="FPX23" s="80"/>
      <c r="FPY23" s="2"/>
      <c r="FQH23" s="80"/>
      <c r="FQI23" s="80"/>
      <c r="FQJ23" s="2"/>
      <c r="FQS23" s="80"/>
      <c r="FQT23" s="80"/>
      <c r="FQU23" s="2"/>
      <c r="FRD23" s="80"/>
      <c r="FRE23" s="80"/>
      <c r="FRF23" s="2"/>
      <c r="FRO23" s="80"/>
      <c r="FRP23" s="80"/>
      <c r="FRQ23" s="2"/>
      <c r="FRZ23" s="80"/>
      <c r="FSA23" s="80"/>
      <c r="FSB23" s="2"/>
      <c r="FSK23" s="80"/>
      <c r="FSL23" s="80"/>
      <c r="FSM23" s="2"/>
      <c r="FSV23" s="80"/>
      <c r="FSW23" s="80"/>
      <c r="FSX23" s="2"/>
      <c r="FTG23" s="80"/>
      <c r="FTH23" s="80"/>
      <c r="FTI23" s="2"/>
      <c r="FTR23" s="80"/>
      <c r="FTS23" s="80"/>
      <c r="FTT23" s="2"/>
      <c r="FUC23" s="80"/>
      <c r="FUD23" s="80"/>
      <c r="FUE23" s="2"/>
      <c r="FUN23" s="80"/>
      <c r="FUO23" s="80"/>
      <c r="FUP23" s="2"/>
      <c r="FUY23" s="80"/>
      <c r="FUZ23" s="80"/>
      <c r="FVA23" s="2"/>
      <c r="FVJ23" s="80"/>
      <c r="FVK23" s="80"/>
      <c r="FVL23" s="2"/>
      <c r="FVU23" s="80"/>
      <c r="FVV23" s="80"/>
      <c r="FVW23" s="2"/>
      <c r="FWF23" s="80"/>
      <c r="FWG23" s="80"/>
      <c r="FWH23" s="2"/>
      <c r="FWQ23" s="80"/>
      <c r="FWR23" s="80"/>
      <c r="FWS23" s="2"/>
      <c r="FXB23" s="80"/>
      <c r="FXC23" s="80"/>
      <c r="FXD23" s="2"/>
      <c r="FXM23" s="80"/>
      <c r="FXN23" s="80"/>
      <c r="FXO23" s="2"/>
      <c r="FXX23" s="80"/>
      <c r="FXY23" s="80"/>
      <c r="FXZ23" s="2"/>
      <c r="FYI23" s="80"/>
      <c r="FYJ23" s="80"/>
      <c r="FYK23" s="2"/>
      <c r="FYT23" s="80"/>
      <c r="FYU23" s="80"/>
      <c r="FYV23" s="2"/>
      <c r="FZE23" s="80"/>
      <c r="FZF23" s="80"/>
      <c r="FZG23" s="2"/>
      <c r="FZP23" s="80"/>
      <c r="FZQ23" s="80"/>
      <c r="FZR23" s="2"/>
      <c r="GAA23" s="80"/>
      <c r="GAB23" s="80"/>
      <c r="GAC23" s="2"/>
      <c r="GAL23" s="80"/>
      <c r="GAM23" s="80"/>
      <c r="GAN23" s="2"/>
      <c r="GAW23" s="80"/>
      <c r="GAX23" s="80"/>
      <c r="GAY23" s="2"/>
      <c r="GBH23" s="80"/>
      <c r="GBI23" s="80"/>
      <c r="GBJ23" s="2"/>
      <c r="GBS23" s="80"/>
      <c r="GBT23" s="80"/>
      <c r="GBU23" s="2"/>
      <c r="GCD23" s="80"/>
      <c r="GCE23" s="80"/>
      <c r="GCF23" s="2"/>
      <c r="GCO23" s="80"/>
      <c r="GCP23" s="80"/>
      <c r="GCQ23" s="2"/>
      <c r="GCZ23" s="80"/>
      <c r="GDA23" s="80"/>
      <c r="GDB23" s="2"/>
      <c r="GDK23" s="80"/>
      <c r="GDL23" s="80"/>
      <c r="GDM23" s="2"/>
      <c r="GDV23" s="80"/>
      <c r="GDW23" s="80"/>
      <c r="GDX23" s="2"/>
      <c r="GEG23" s="80"/>
      <c r="GEH23" s="80"/>
      <c r="GEI23" s="2"/>
      <c r="GER23" s="80"/>
      <c r="GES23" s="80"/>
      <c r="GET23" s="2"/>
      <c r="GFC23" s="80"/>
      <c r="GFD23" s="80"/>
      <c r="GFE23" s="2"/>
      <c r="GFN23" s="80"/>
      <c r="GFO23" s="80"/>
      <c r="GFP23" s="2"/>
      <c r="GFY23" s="80"/>
      <c r="GFZ23" s="80"/>
      <c r="GGA23" s="2"/>
      <c r="GGJ23" s="80"/>
      <c r="GGK23" s="80"/>
      <c r="GGL23" s="2"/>
      <c r="GGU23" s="80"/>
      <c r="GGV23" s="80"/>
      <c r="GGW23" s="2"/>
      <c r="GHF23" s="80"/>
      <c r="GHG23" s="80"/>
      <c r="GHH23" s="2"/>
      <c r="GHQ23" s="80"/>
      <c r="GHR23" s="80"/>
      <c r="GHS23" s="2"/>
      <c r="GIB23" s="80"/>
      <c r="GIC23" s="80"/>
      <c r="GID23" s="2"/>
      <c r="GIM23" s="80"/>
      <c r="GIN23" s="80"/>
      <c r="GIO23" s="2"/>
      <c r="GIX23" s="80"/>
      <c r="GIY23" s="80"/>
      <c r="GIZ23" s="2"/>
      <c r="GJI23" s="80"/>
      <c r="GJJ23" s="80"/>
      <c r="GJK23" s="2"/>
      <c r="GJT23" s="80"/>
      <c r="GJU23" s="80"/>
      <c r="GJV23" s="2"/>
      <c r="GKE23" s="80"/>
      <c r="GKF23" s="80"/>
      <c r="GKG23" s="2"/>
      <c r="GKP23" s="80"/>
      <c r="GKQ23" s="80"/>
      <c r="GKR23" s="2"/>
      <c r="GLA23" s="80"/>
      <c r="GLB23" s="80"/>
      <c r="GLC23" s="2"/>
      <c r="GLL23" s="80"/>
      <c r="GLM23" s="80"/>
      <c r="GLN23" s="2"/>
      <c r="GLW23" s="80"/>
      <c r="GLX23" s="80"/>
      <c r="GLY23" s="2"/>
      <c r="GMH23" s="80"/>
      <c r="GMI23" s="80"/>
      <c r="GMJ23" s="2"/>
      <c r="GMS23" s="80"/>
      <c r="GMT23" s="80"/>
      <c r="GMU23" s="2"/>
      <c r="GND23" s="80"/>
      <c r="GNE23" s="80"/>
      <c r="GNF23" s="2"/>
      <c r="GNO23" s="80"/>
      <c r="GNP23" s="80"/>
      <c r="GNQ23" s="2"/>
      <c r="GNZ23" s="80"/>
      <c r="GOA23" s="80"/>
      <c r="GOB23" s="2"/>
      <c r="GOK23" s="80"/>
      <c r="GOL23" s="80"/>
      <c r="GOM23" s="2"/>
      <c r="GOV23" s="80"/>
      <c r="GOW23" s="80"/>
      <c r="GOX23" s="2"/>
      <c r="GPG23" s="80"/>
      <c r="GPH23" s="80"/>
      <c r="GPI23" s="2"/>
      <c r="GPR23" s="80"/>
      <c r="GPS23" s="80"/>
      <c r="GPT23" s="2"/>
      <c r="GQC23" s="80"/>
      <c r="GQD23" s="80"/>
      <c r="GQE23" s="2"/>
      <c r="GQN23" s="80"/>
      <c r="GQO23" s="80"/>
      <c r="GQP23" s="2"/>
      <c r="GQY23" s="80"/>
      <c r="GQZ23" s="80"/>
      <c r="GRA23" s="2"/>
      <c r="GRJ23" s="80"/>
      <c r="GRK23" s="80"/>
      <c r="GRL23" s="2"/>
      <c r="GRU23" s="80"/>
      <c r="GRV23" s="80"/>
      <c r="GRW23" s="2"/>
      <c r="GSF23" s="80"/>
      <c r="GSG23" s="80"/>
      <c r="GSH23" s="2"/>
      <c r="GSQ23" s="80"/>
      <c r="GSR23" s="80"/>
      <c r="GSS23" s="2"/>
      <c r="GTB23" s="80"/>
      <c r="GTC23" s="80"/>
      <c r="GTD23" s="2"/>
      <c r="GTM23" s="80"/>
      <c r="GTN23" s="80"/>
      <c r="GTO23" s="2"/>
      <c r="GTX23" s="80"/>
      <c r="GTY23" s="80"/>
      <c r="GTZ23" s="2"/>
      <c r="GUI23" s="80"/>
      <c r="GUJ23" s="80"/>
      <c r="GUK23" s="2"/>
      <c r="GUT23" s="80"/>
      <c r="GUU23" s="80"/>
      <c r="GUV23" s="2"/>
      <c r="GVE23" s="80"/>
      <c r="GVF23" s="80"/>
      <c r="GVG23" s="2"/>
      <c r="GVP23" s="80"/>
      <c r="GVQ23" s="80"/>
      <c r="GVR23" s="2"/>
      <c r="GWA23" s="80"/>
      <c r="GWB23" s="80"/>
      <c r="GWC23" s="2"/>
      <c r="GWL23" s="80"/>
      <c r="GWM23" s="80"/>
      <c r="GWN23" s="2"/>
      <c r="GWW23" s="80"/>
      <c r="GWX23" s="80"/>
      <c r="GWY23" s="2"/>
      <c r="GXH23" s="80"/>
      <c r="GXI23" s="80"/>
      <c r="GXJ23" s="2"/>
      <c r="GXS23" s="80"/>
      <c r="GXT23" s="80"/>
      <c r="GXU23" s="2"/>
      <c r="GYD23" s="80"/>
      <c r="GYE23" s="80"/>
      <c r="GYF23" s="2"/>
      <c r="GYO23" s="80"/>
      <c r="GYP23" s="80"/>
      <c r="GYQ23" s="2"/>
      <c r="GYZ23" s="80"/>
      <c r="GZA23" s="80"/>
      <c r="GZB23" s="2"/>
      <c r="GZK23" s="80"/>
      <c r="GZL23" s="80"/>
      <c r="GZM23" s="2"/>
      <c r="GZV23" s="80"/>
      <c r="GZW23" s="80"/>
      <c r="GZX23" s="2"/>
      <c r="HAG23" s="80"/>
      <c r="HAH23" s="80"/>
      <c r="HAI23" s="2"/>
      <c r="HAR23" s="80"/>
      <c r="HAS23" s="80"/>
      <c r="HAT23" s="2"/>
      <c r="HBC23" s="80"/>
      <c r="HBD23" s="80"/>
      <c r="HBE23" s="2"/>
      <c r="HBN23" s="80"/>
      <c r="HBO23" s="80"/>
      <c r="HBP23" s="2"/>
      <c r="HBY23" s="80"/>
      <c r="HBZ23" s="80"/>
      <c r="HCA23" s="2"/>
      <c r="HCJ23" s="80"/>
      <c r="HCK23" s="80"/>
      <c r="HCL23" s="2"/>
      <c r="HCU23" s="80"/>
      <c r="HCV23" s="80"/>
      <c r="HCW23" s="2"/>
      <c r="HDF23" s="80"/>
      <c r="HDG23" s="80"/>
      <c r="HDH23" s="2"/>
      <c r="HDQ23" s="80"/>
      <c r="HDR23" s="80"/>
      <c r="HDS23" s="2"/>
      <c r="HEB23" s="80"/>
      <c r="HEC23" s="80"/>
      <c r="HED23" s="2"/>
      <c r="HEM23" s="80"/>
      <c r="HEN23" s="80"/>
      <c r="HEO23" s="2"/>
      <c r="HEX23" s="80"/>
      <c r="HEY23" s="80"/>
      <c r="HEZ23" s="2"/>
      <c r="HFI23" s="80"/>
      <c r="HFJ23" s="80"/>
      <c r="HFK23" s="2"/>
      <c r="HFT23" s="80"/>
      <c r="HFU23" s="80"/>
      <c r="HFV23" s="2"/>
      <c r="HGE23" s="80"/>
      <c r="HGF23" s="80"/>
      <c r="HGG23" s="2"/>
      <c r="HGP23" s="80"/>
      <c r="HGQ23" s="80"/>
      <c r="HGR23" s="2"/>
      <c r="HHA23" s="80"/>
      <c r="HHB23" s="80"/>
      <c r="HHC23" s="2"/>
      <c r="HHL23" s="80"/>
      <c r="HHM23" s="80"/>
      <c r="HHN23" s="2"/>
      <c r="HHW23" s="80"/>
      <c r="HHX23" s="80"/>
      <c r="HHY23" s="2"/>
      <c r="HIH23" s="80"/>
      <c r="HII23" s="80"/>
      <c r="HIJ23" s="2"/>
      <c r="HIS23" s="80"/>
      <c r="HIT23" s="80"/>
      <c r="HIU23" s="2"/>
      <c r="HJD23" s="80"/>
      <c r="HJE23" s="80"/>
      <c r="HJF23" s="2"/>
      <c r="HJO23" s="80"/>
      <c r="HJP23" s="80"/>
      <c r="HJQ23" s="2"/>
      <c r="HJZ23" s="80"/>
      <c r="HKA23" s="80"/>
      <c r="HKB23" s="2"/>
      <c r="HKK23" s="80"/>
      <c r="HKL23" s="80"/>
      <c r="HKM23" s="2"/>
      <c r="HKV23" s="80"/>
      <c r="HKW23" s="80"/>
      <c r="HKX23" s="2"/>
      <c r="HLG23" s="80"/>
      <c r="HLH23" s="80"/>
      <c r="HLI23" s="2"/>
      <c r="HLR23" s="80"/>
      <c r="HLS23" s="80"/>
      <c r="HLT23" s="2"/>
      <c r="HMC23" s="80"/>
      <c r="HMD23" s="80"/>
      <c r="HME23" s="2"/>
      <c r="HMN23" s="80"/>
      <c r="HMO23" s="80"/>
      <c r="HMP23" s="2"/>
      <c r="HMY23" s="80"/>
      <c r="HMZ23" s="80"/>
      <c r="HNA23" s="2"/>
      <c r="HNJ23" s="80"/>
      <c r="HNK23" s="80"/>
      <c r="HNL23" s="2"/>
      <c r="HNU23" s="80"/>
      <c r="HNV23" s="80"/>
      <c r="HNW23" s="2"/>
      <c r="HOF23" s="80"/>
      <c r="HOG23" s="80"/>
      <c r="HOH23" s="2"/>
      <c r="HOQ23" s="80"/>
      <c r="HOR23" s="80"/>
      <c r="HOS23" s="2"/>
      <c r="HPB23" s="80"/>
      <c r="HPC23" s="80"/>
      <c r="HPD23" s="2"/>
      <c r="HPM23" s="80"/>
      <c r="HPN23" s="80"/>
      <c r="HPO23" s="2"/>
      <c r="HPX23" s="80"/>
      <c r="HPY23" s="80"/>
      <c r="HPZ23" s="2"/>
      <c r="HQI23" s="80"/>
      <c r="HQJ23" s="80"/>
      <c r="HQK23" s="2"/>
      <c r="HQT23" s="80"/>
      <c r="HQU23" s="80"/>
      <c r="HQV23" s="2"/>
      <c r="HRE23" s="80"/>
      <c r="HRF23" s="80"/>
      <c r="HRG23" s="2"/>
      <c r="HRP23" s="80"/>
      <c r="HRQ23" s="80"/>
      <c r="HRR23" s="2"/>
      <c r="HSA23" s="80"/>
      <c r="HSB23" s="80"/>
      <c r="HSC23" s="2"/>
      <c r="HSL23" s="80"/>
      <c r="HSM23" s="80"/>
      <c r="HSN23" s="2"/>
      <c r="HSW23" s="80"/>
      <c r="HSX23" s="80"/>
      <c r="HSY23" s="2"/>
      <c r="HTH23" s="80"/>
      <c r="HTI23" s="80"/>
      <c r="HTJ23" s="2"/>
      <c r="HTS23" s="80"/>
      <c r="HTT23" s="80"/>
      <c r="HTU23" s="2"/>
      <c r="HUD23" s="80"/>
      <c r="HUE23" s="80"/>
      <c r="HUF23" s="2"/>
      <c r="HUO23" s="80"/>
      <c r="HUP23" s="80"/>
      <c r="HUQ23" s="2"/>
      <c r="HUZ23" s="80"/>
      <c r="HVA23" s="80"/>
      <c r="HVB23" s="2"/>
      <c r="HVK23" s="80"/>
      <c r="HVL23" s="80"/>
      <c r="HVM23" s="2"/>
      <c r="HVV23" s="80"/>
      <c r="HVW23" s="80"/>
      <c r="HVX23" s="2"/>
      <c r="HWG23" s="80"/>
      <c r="HWH23" s="80"/>
      <c r="HWI23" s="2"/>
      <c r="HWR23" s="80"/>
      <c r="HWS23" s="80"/>
      <c r="HWT23" s="2"/>
      <c r="HXC23" s="80"/>
      <c r="HXD23" s="80"/>
      <c r="HXE23" s="2"/>
      <c r="HXN23" s="80"/>
      <c r="HXO23" s="80"/>
      <c r="HXP23" s="2"/>
      <c r="HXY23" s="80"/>
      <c r="HXZ23" s="80"/>
      <c r="HYA23" s="2"/>
      <c r="HYJ23" s="80"/>
      <c r="HYK23" s="80"/>
      <c r="HYL23" s="2"/>
      <c r="HYU23" s="80"/>
      <c r="HYV23" s="80"/>
      <c r="HYW23" s="2"/>
      <c r="HZF23" s="80"/>
      <c r="HZG23" s="80"/>
      <c r="HZH23" s="2"/>
      <c r="HZQ23" s="80"/>
      <c r="HZR23" s="80"/>
      <c r="HZS23" s="2"/>
      <c r="IAB23" s="80"/>
      <c r="IAC23" s="80"/>
      <c r="IAD23" s="2"/>
      <c r="IAM23" s="80"/>
      <c r="IAN23" s="80"/>
      <c r="IAO23" s="2"/>
      <c r="IAX23" s="80"/>
      <c r="IAY23" s="80"/>
      <c r="IAZ23" s="2"/>
      <c r="IBI23" s="80"/>
      <c r="IBJ23" s="80"/>
      <c r="IBK23" s="2"/>
      <c r="IBT23" s="80"/>
      <c r="IBU23" s="80"/>
      <c r="IBV23" s="2"/>
      <c r="ICE23" s="80"/>
      <c r="ICF23" s="80"/>
      <c r="ICG23" s="2"/>
      <c r="ICP23" s="80"/>
      <c r="ICQ23" s="80"/>
      <c r="ICR23" s="2"/>
      <c r="IDA23" s="80"/>
      <c r="IDB23" s="80"/>
      <c r="IDC23" s="2"/>
      <c r="IDL23" s="80"/>
      <c r="IDM23" s="80"/>
      <c r="IDN23" s="2"/>
      <c r="IDW23" s="80"/>
      <c r="IDX23" s="80"/>
      <c r="IDY23" s="2"/>
      <c r="IEH23" s="80"/>
      <c r="IEI23" s="80"/>
      <c r="IEJ23" s="2"/>
      <c r="IES23" s="80"/>
      <c r="IET23" s="80"/>
      <c r="IEU23" s="2"/>
      <c r="IFD23" s="80"/>
      <c r="IFE23" s="80"/>
      <c r="IFF23" s="2"/>
      <c r="IFO23" s="80"/>
      <c r="IFP23" s="80"/>
      <c r="IFQ23" s="2"/>
      <c r="IFZ23" s="80"/>
      <c r="IGA23" s="80"/>
      <c r="IGB23" s="2"/>
      <c r="IGK23" s="80"/>
      <c r="IGL23" s="80"/>
      <c r="IGM23" s="2"/>
      <c r="IGV23" s="80"/>
      <c r="IGW23" s="80"/>
      <c r="IGX23" s="2"/>
      <c r="IHG23" s="80"/>
      <c r="IHH23" s="80"/>
      <c r="IHI23" s="2"/>
      <c r="IHR23" s="80"/>
      <c r="IHS23" s="80"/>
      <c r="IHT23" s="2"/>
      <c r="IIC23" s="80"/>
      <c r="IID23" s="80"/>
      <c r="IIE23" s="2"/>
      <c r="IIN23" s="80"/>
      <c r="IIO23" s="80"/>
      <c r="IIP23" s="2"/>
      <c r="IIY23" s="80"/>
      <c r="IIZ23" s="80"/>
      <c r="IJA23" s="2"/>
      <c r="IJJ23" s="80"/>
      <c r="IJK23" s="80"/>
      <c r="IJL23" s="2"/>
      <c r="IJU23" s="80"/>
      <c r="IJV23" s="80"/>
      <c r="IJW23" s="2"/>
      <c r="IKF23" s="80"/>
      <c r="IKG23" s="80"/>
      <c r="IKH23" s="2"/>
      <c r="IKQ23" s="80"/>
      <c r="IKR23" s="80"/>
      <c r="IKS23" s="2"/>
      <c r="ILB23" s="80"/>
      <c r="ILC23" s="80"/>
      <c r="ILD23" s="2"/>
      <c r="ILM23" s="80"/>
      <c r="ILN23" s="80"/>
      <c r="ILO23" s="2"/>
      <c r="ILX23" s="80"/>
      <c r="ILY23" s="80"/>
      <c r="ILZ23" s="2"/>
      <c r="IMI23" s="80"/>
      <c r="IMJ23" s="80"/>
      <c r="IMK23" s="2"/>
      <c r="IMT23" s="80"/>
      <c r="IMU23" s="80"/>
      <c r="IMV23" s="2"/>
      <c r="INE23" s="80"/>
      <c r="INF23" s="80"/>
      <c r="ING23" s="2"/>
      <c r="INP23" s="80"/>
      <c r="INQ23" s="80"/>
      <c r="INR23" s="2"/>
      <c r="IOA23" s="80"/>
      <c r="IOB23" s="80"/>
      <c r="IOC23" s="2"/>
      <c r="IOL23" s="80"/>
      <c r="IOM23" s="80"/>
      <c r="ION23" s="2"/>
      <c r="IOW23" s="80"/>
      <c r="IOX23" s="80"/>
      <c r="IOY23" s="2"/>
      <c r="IPH23" s="80"/>
      <c r="IPI23" s="80"/>
      <c r="IPJ23" s="2"/>
      <c r="IPS23" s="80"/>
      <c r="IPT23" s="80"/>
      <c r="IPU23" s="2"/>
      <c r="IQD23" s="80"/>
      <c r="IQE23" s="80"/>
      <c r="IQF23" s="2"/>
      <c r="IQO23" s="80"/>
      <c r="IQP23" s="80"/>
      <c r="IQQ23" s="2"/>
      <c r="IQZ23" s="80"/>
      <c r="IRA23" s="80"/>
      <c r="IRB23" s="2"/>
      <c r="IRK23" s="80"/>
      <c r="IRL23" s="80"/>
      <c r="IRM23" s="2"/>
      <c r="IRV23" s="80"/>
      <c r="IRW23" s="80"/>
      <c r="IRX23" s="2"/>
      <c r="ISG23" s="80"/>
      <c r="ISH23" s="80"/>
      <c r="ISI23" s="2"/>
      <c r="ISR23" s="80"/>
      <c r="ISS23" s="80"/>
      <c r="IST23" s="2"/>
      <c r="ITC23" s="80"/>
      <c r="ITD23" s="80"/>
      <c r="ITE23" s="2"/>
      <c r="ITN23" s="80"/>
      <c r="ITO23" s="80"/>
      <c r="ITP23" s="2"/>
      <c r="ITY23" s="80"/>
      <c r="ITZ23" s="80"/>
      <c r="IUA23" s="2"/>
      <c r="IUJ23" s="80"/>
      <c r="IUK23" s="80"/>
      <c r="IUL23" s="2"/>
      <c r="IUU23" s="80"/>
      <c r="IUV23" s="80"/>
      <c r="IUW23" s="2"/>
      <c r="IVF23" s="80"/>
      <c r="IVG23" s="80"/>
      <c r="IVH23" s="2"/>
      <c r="IVQ23" s="80"/>
      <c r="IVR23" s="80"/>
      <c r="IVS23" s="2"/>
      <c r="IWB23" s="80"/>
      <c r="IWC23" s="80"/>
      <c r="IWD23" s="2"/>
      <c r="IWM23" s="80"/>
      <c r="IWN23" s="80"/>
      <c r="IWO23" s="2"/>
      <c r="IWX23" s="80"/>
      <c r="IWY23" s="80"/>
      <c r="IWZ23" s="2"/>
      <c r="IXI23" s="80"/>
      <c r="IXJ23" s="80"/>
      <c r="IXK23" s="2"/>
      <c r="IXT23" s="80"/>
      <c r="IXU23" s="80"/>
      <c r="IXV23" s="2"/>
      <c r="IYE23" s="80"/>
      <c r="IYF23" s="80"/>
      <c r="IYG23" s="2"/>
      <c r="IYP23" s="80"/>
      <c r="IYQ23" s="80"/>
      <c r="IYR23" s="2"/>
      <c r="IZA23" s="80"/>
      <c r="IZB23" s="80"/>
      <c r="IZC23" s="2"/>
      <c r="IZL23" s="80"/>
      <c r="IZM23" s="80"/>
      <c r="IZN23" s="2"/>
      <c r="IZW23" s="80"/>
      <c r="IZX23" s="80"/>
      <c r="IZY23" s="2"/>
      <c r="JAH23" s="80"/>
      <c r="JAI23" s="80"/>
      <c r="JAJ23" s="2"/>
      <c r="JAS23" s="80"/>
      <c r="JAT23" s="80"/>
      <c r="JAU23" s="2"/>
      <c r="JBD23" s="80"/>
      <c r="JBE23" s="80"/>
      <c r="JBF23" s="2"/>
      <c r="JBO23" s="80"/>
      <c r="JBP23" s="80"/>
      <c r="JBQ23" s="2"/>
      <c r="JBZ23" s="80"/>
      <c r="JCA23" s="80"/>
      <c r="JCB23" s="2"/>
      <c r="JCK23" s="80"/>
      <c r="JCL23" s="80"/>
      <c r="JCM23" s="2"/>
      <c r="JCV23" s="80"/>
      <c r="JCW23" s="80"/>
      <c r="JCX23" s="2"/>
      <c r="JDG23" s="80"/>
      <c r="JDH23" s="80"/>
      <c r="JDI23" s="2"/>
      <c r="JDR23" s="80"/>
      <c r="JDS23" s="80"/>
      <c r="JDT23" s="2"/>
      <c r="JEC23" s="80"/>
      <c r="JED23" s="80"/>
      <c r="JEE23" s="2"/>
      <c r="JEN23" s="80"/>
      <c r="JEO23" s="80"/>
      <c r="JEP23" s="2"/>
      <c r="JEY23" s="80"/>
      <c r="JEZ23" s="80"/>
      <c r="JFA23" s="2"/>
      <c r="JFJ23" s="80"/>
      <c r="JFK23" s="80"/>
      <c r="JFL23" s="2"/>
      <c r="JFU23" s="80"/>
      <c r="JFV23" s="80"/>
      <c r="JFW23" s="2"/>
      <c r="JGF23" s="80"/>
      <c r="JGG23" s="80"/>
      <c r="JGH23" s="2"/>
      <c r="JGQ23" s="80"/>
      <c r="JGR23" s="80"/>
      <c r="JGS23" s="2"/>
      <c r="JHB23" s="80"/>
      <c r="JHC23" s="80"/>
      <c r="JHD23" s="2"/>
      <c r="JHM23" s="80"/>
      <c r="JHN23" s="80"/>
      <c r="JHO23" s="2"/>
      <c r="JHX23" s="80"/>
      <c r="JHY23" s="80"/>
      <c r="JHZ23" s="2"/>
      <c r="JII23" s="80"/>
      <c r="JIJ23" s="80"/>
      <c r="JIK23" s="2"/>
      <c r="JIT23" s="80"/>
      <c r="JIU23" s="80"/>
      <c r="JIV23" s="2"/>
      <c r="JJE23" s="80"/>
      <c r="JJF23" s="80"/>
      <c r="JJG23" s="2"/>
      <c r="JJP23" s="80"/>
      <c r="JJQ23" s="80"/>
      <c r="JJR23" s="2"/>
      <c r="JKA23" s="80"/>
      <c r="JKB23" s="80"/>
      <c r="JKC23" s="2"/>
      <c r="JKL23" s="80"/>
      <c r="JKM23" s="80"/>
      <c r="JKN23" s="2"/>
      <c r="JKW23" s="80"/>
      <c r="JKX23" s="80"/>
      <c r="JKY23" s="2"/>
      <c r="JLH23" s="80"/>
      <c r="JLI23" s="80"/>
      <c r="JLJ23" s="2"/>
      <c r="JLS23" s="80"/>
      <c r="JLT23" s="80"/>
      <c r="JLU23" s="2"/>
      <c r="JMD23" s="80"/>
      <c r="JME23" s="80"/>
      <c r="JMF23" s="2"/>
      <c r="JMO23" s="80"/>
      <c r="JMP23" s="80"/>
      <c r="JMQ23" s="2"/>
      <c r="JMZ23" s="80"/>
      <c r="JNA23" s="80"/>
      <c r="JNB23" s="2"/>
      <c r="JNK23" s="80"/>
      <c r="JNL23" s="80"/>
      <c r="JNM23" s="2"/>
      <c r="JNV23" s="80"/>
      <c r="JNW23" s="80"/>
      <c r="JNX23" s="2"/>
      <c r="JOG23" s="80"/>
      <c r="JOH23" s="80"/>
      <c r="JOI23" s="2"/>
      <c r="JOR23" s="80"/>
      <c r="JOS23" s="80"/>
      <c r="JOT23" s="2"/>
      <c r="JPC23" s="80"/>
      <c r="JPD23" s="80"/>
      <c r="JPE23" s="2"/>
      <c r="JPN23" s="80"/>
      <c r="JPO23" s="80"/>
      <c r="JPP23" s="2"/>
      <c r="JPY23" s="80"/>
      <c r="JPZ23" s="80"/>
      <c r="JQA23" s="2"/>
      <c r="JQJ23" s="80"/>
      <c r="JQK23" s="80"/>
      <c r="JQL23" s="2"/>
      <c r="JQU23" s="80"/>
      <c r="JQV23" s="80"/>
      <c r="JQW23" s="2"/>
      <c r="JRF23" s="80"/>
      <c r="JRG23" s="80"/>
      <c r="JRH23" s="2"/>
      <c r="JRQ23" s="80"/>
      <c r="JRR23" s="80"/>
      <c r="JRS23" s="2"/>
      <c r="JSB23" s="80"/>
      <c r="JSC23" s="80"/>
      <c r="JSD23" s="2"/>
      <c r="JSM23" s="80"/>
      <c r="JSN23" s="80"/>
      <c r="JSO23" s="2"/>
      <c r="JSX23" s="80"/>
      <c r="JSY23" s="80"/>
      <c r="JSZ23" s="2"/>
      <c r="JTI23" s="80"/>
      <c r="JTJ23" s="80"/>
      <c r="JTK23" s="2"/>
      <c r="JTT23" s="80"/>
      <c r="JTU23" s="80"/>
      <c r="JTV23" s="2"/>
      <c r="JUE23" s="80"/>
      <c r="JUF23" s="80"/>
      <c r="JUG23" s="2"/>
      <c r="JUP23" s="80"/>
      <c r="JUQ23" s="80"/>
      <c r="JUR23" s="2"/>
      <c r="JVA23" s="80"/>
      <c r="JVB23" s="80"/>
      <c r="JVC23" s="2"/>
      <c r="JVL23" s="80"/>
      <c r="JVM23" s="80"/>
      <c r="JVN23" s="2"/>
      <c r="JVW23" s="80"/>
      <c r="JVX23" s="80"/>
      <c r="JVY23" s="2"/>
      <c r="JWH23" s="80"/>
      <c r="JWI23" s="80"/>
      <c r="JWJ23" s="2"/>
      <c r="JWS23" s="80"/>
      <c r="JWT23" s="80"/>
      <c r="JWU23" s="2"/>
      <c r="JXD23" s="80"/>
      <c r="JXE23" s="80"/>
      <c r="JXF23" s="2"/>
      <c r="JXO23" s="80"/>
      <c r="JXP23" s="80"/>
      <c r="JXQ23" s="2"/>
      <c r="JXZ23" s="80"/>
      <c r="JYA23" s="80"/>
      <c r="JYB23" s="2"/>
      <c r="JYK23" s="80"/>
      <c r="JYL23" s="80"/>
      <c r="JYM23" s="2"/>
      <c r="JYV23" s="80"/>
      <c r="JYW23" s="80"/>
      <c r="JYX23" s="2"/>
      <c r="JZG23" s="80"/>
      <c r="JZH23" s="80"/>
      <c r="JZI23" s="2"/>
      <c r="JZR23" s="80"/>
      <c r="JZS23" s="80"/>
      <c r="JZT23" s="2"/>
      <c r="KAC23" s="80"/>
      <c r="KAD23" s="80"/>
      <c r="KAE23" s="2"/>
      <c r="KAN23" s="80"/>
      <c r="KAO23" s="80"/>
      <c r="KAP23" s="2"/>
      <c r="KAY23" s="80"/>
      <c r="KAZ23" s="80"/>
      <c r="KBA23" s="2"/>
      <c r="KBJ23" s="80"/>
      <c r="KBK23" s="80"/>
      <c r="KBL23" s="2"/>
      <c r="KBU23" s="80"/>
      <c r="KBV23" s="80"/>
      <c r="KBW23" s="2"/>
      <c r="KCF23" s="80"/>
      <c r="KCG23" s="80"/>
      <c r="KCH23" s="2"/>
      <c r="KCQ23" s="80"/>
      <c r="KCR23" s="80"/>
      <c r="KCS23" s="2"/>
      <c r="KDB23" s="80"/>
      <c r="KDC23" s="80"/>
      <c r="KDD23" s="2"/>
      <c r="KDM23" s="80"/>
      <c r="KDN23" s="80"/>
      <c r="KDO23" s="2"/>
      <c r="KDX23" s="80"/>
      <c r="KDY23" s="80"/>
      <c r="KDZ23" s="2"/>
      <c r="KEI23" s="80"/>
      <c r="KEJ23" s="80"/>
      <c r="KEK23" s="2"/>
      <c r="KET23" s="80"/>
      <c r="KEU23" s="80"/>
      <c r="KEV23" s="2"/>
      <c r="KFE23" s="80"/>
      <c r="KFF23" s="80"/>
      <c r="KFG23" s="2"/>
      <c r="KFP23" s="80"/>
      <c r="KFQ23" s="80"/>
      <c r="KFR23" s="2"/>
      <c r="KGA23" s="80"/>
      <c r="KGB23" s="80"/>
      <c r="KGC23" s="2"/>
      <c r="KGL23" s="80"/>
      <c r="KGM23" s="80"/>
      <c r="KGN23" s="2"/>
      <c r="KGW23" s="80"/>
      <c r="KGX23" s="80"/>
      <c r="KGY23" s="2"/>
      <c r="KHH23" s="80"/>
      <c r="KHI23" s="80"/>
      <c r="KHJ23" s="2"/>
      <c r="KHS23" s="80"/>
      <c r="KHT23" s="80"/>
      <c r="KHU23" s="2"/>
      <c r="KID23" s="80"/>
      <c r="KIE23" s="80"/>
      <c r="KIF23" s="2"/>
      <c r="KIO23" s="80"/>
      <c r="KIP23" s="80"/>
      <c r="KIQ23" s="2"/>
      <c r="KIZ23" s="80"/>
      <c r="KJA23" s="80"/>
      <c r="KJB23" s="2"/>
      <c r="KJK23" s="80"/>
      <c r="KJL23" s="80"/>
      <c r="KJM23" s="2"/>
      <c r="KJV23" s="80"/>
      <c r="KJW23" s="80"/>
      <c r="KJX23" s="2"/>
      <c r="KKG23" s="80"/>
      <c r="KKH23" s="80"/>
      <c r="KKI23" s="2"/>
      <c r="KKR23" s="80"/>
      <c r="KKS23" s="80"/>
      <c r="KKT23" s="2"/>
      <c r="KLC23" s="80"/>
      <c r="KLD23" s="80"/>
      <c r="KLE23" s="2"/>
      <c r="KLN23" s="80"/>
      <c r="KLO23" s="80"/>
      <c r="KLP23" s="2"/>
      <c r="KLY23" s="80"/>
      <c r="KLZ23" s="80"/>
      <c r="KMA23" s="2"/>
      <c r="KMJ23" s="80"/>
      <c r="KMK23" s="80"/>
      <c r="KML23" s="2"/>
      <c r="KMU23" s="80"/>
      <c r="KMV23" s="80"/>
      <c r="KMW23" s="2"/>
      <c r="KNF23" s="80"/>
      <c r="KNG23" s="80"/>
      <c r="KNH23" s="2"/>
      <c r="KNQ23" s="80"/>
      <c r="KNR23" s="80"/>
      <c r="KNS23" s="2"/>
      <c r="KOB23" s="80"/>
      <c r="KOC23" s="80"/>
      <c r="KOD23" s="2"/>
      <c r="KOM23" s="80"/>
      <c r="KON23" s="80"/>
      <c r="KOO23" s="2"/>
      <c r="KOX23" s="80"/>
      <c r="KOY23" s="80"/>
      <c r="KOZ23" s="2"/>
      <c r="KPI23" s="80"/>
      <c r="KPJ23" s="80"/>
      <c r="KPK23" s="2"/>
      <c r="KPT23" s="80"/>
      <c r="KPU23" s="80"/>
      <c r="KPV23" s="2"/>
      <c r="KQE23" s="80"/>
      <c r="KQF23" s="80"/>
      <c r="KQG23" s="2"/>
      <c r="KQP23" s="80"/>
      <c r="KQQ23" s="80"/>
      <c r="KQR23" s="2"/>
      <c r="KRA23" s="80"/>
      <c r="KRB23" s="80"/>
      <c r="KRC23" s="2"/>
      <c r="KRL23" s="80"/>
      <c r="KRM23" s="80"/>
      <c r="KRN23" s="2"/>
      <c r="KRW23" s="80"/>
      <c r="KRX23" s="80"/>
      <c r="KRY23" s="2"/>
      <c r="KSH23" s="80"/>
      <c r="KSI23" s="80"/>
      <c r="KSJ23" s="2"/>
      <c r="KSS23" s="80"/>
      <c r="KST23" s="80"/>
      <c r="KSU23" s="2"/>
      <c r="KTD23" s="80"/>
      <c r="KTE23" s="80"/>
      <c r="KTF23" s="2"/>
      <c r="KTO23" s="80"/>
      <c r="KTP23" s="80"/>
      <c r="KTQ23" s="2"/>
      <c r="KTZ23" s="80"/>
      <c r="KUA23" s="80"/>
      <c r="KUB23" s="2"/>
      <c r="KUK23" s="80"/>
      <c r="KUL23" s="80"/>
      <c r="KUM23" s="2"/>
      <c r="KUV23" s="80"/>
      <c r="KUW23" s="80"/>
      <c r="KUX23" s="2"/>
      <c r="KVG23" s="80"/>
      <c r="KVH23" s="80"/>
      <c r="KVI23" s="2"/>
      <c r="KVR23" s="80"/>
      <c r="KVS23" s="80"/>
      <c r="KVT23" s="2"/>
      <c r="KWC23" s="80"/>
      <c r="KWD23" s="80"/>
      <c r="KWE23" s="2"/>
      <c r="KWN23" s="80"/>
      <c r="KWO23" s="80"/>
      <c r="KWP23" s="2"/>
      <c r="KWY23" s="80"/>
      <c r="KWZ23" s="80"/>
      <c r="KXA23" s="2"/>
      <c r="KXJ23" s="80"/>
      <c r="KXK23" s="80"/>
      <c r="KXL23" s="2"/>
      <c r="KXU23" s="80"/>
      <c r="KXV23" s="80"/>
      <c r="KXW23" s="2"/>
      <c r="KYF23" s="80"/>
      <c r="KYG23" s="80"/>
      <c r="KYH23" s="2"/>
      <c r="KYQ23" s="80"/>
      <c r="KYR23" s="80"/>
      <c r="KYS23" s="2"/>
      <c r="KZB23" s="80"/>
      <c r="KZC23" s="80"/>
      <c r="KZD23" s="2"/>
      <c r="KZM23" s="80"/>
      <c r="KZN23" s="80"/>
      <c r="KZO23" s="2"/>
      <c r="KZX23" s="80"/>
      <c r="KZY23" s="80"/>
      <c r="KZZ23" s="2"/>
      <c r="LAI23" s="80"/>
      <c r="LAJ23" s="80"/>
      <c r="LAK23" s="2"/>
      <c r="LAT23" s="80"/>
      <c r="LAU23" s="80"/>
      <c r="LAV23" s="2"/>
      <c r="LBE23" s="80"/>
      <c r="LBF23" s="80"/>
      <c r="LBG23" s="2"/>
      <c r="LBP23" s="80"/>
      <c r="LBQ23" s="80"/>
      <c r="LBR23" s="2"/>
      <c r="LCA23" s="80"/>
      <c r="LCB23" s="80"/>
      <c r="LCC23" s="2"/>
      <c r="LCL23" s="80"/>
      <c r="LCM23" s="80"/>
      <c r="LCN23" s="2"/>
      <c r="LCW23" s="80"/>
      <c r="LCX23" s="80"/>
      <c r="LCY23" s="2"/>
      <c r="LDH23" s="80"/>
      <c r="LDI23" s="80"/>
      <c r="LDJ23" s="2"/>
      <c r="LDS23" s="80"/>
      <c r="LDT23" s="80"/>
      <c r="LDU23" s="2"/>
      <c r="LED23" s="80"/>
      <c r="LEE23" s="80"/>
      <c r="LEF23" s="2"/>
      <c r="LEO23" s="80"/>
      <c r="LEP23" s="80"/>
      <c r="LEQ23" s="2"/>
      <c r="LEZ23" s="80"/>
      <c r="LFA23" s="80"/>
      <c r="LFB23" s="2"/>
      <c r="LFK23" s="80"/>
      <c r="LFL23" s="80"/>
      <c r="LFM23" s="2"/>
      <c r="LFV23" s="80"/>
      <c r="LFW23" s="80"/>
      <c r="LFX23" s="2"/>
      <c r="LGG23" s="80"/>
      <c r="LGH23" s="80"/>
      <c r="LGI23" s="2"/>
      <c r="LGR23" s="80"/>
      <c r="LGS23" s="80"/>
      <c r="LGT23" s="2"/>
      <c r="LHC23" s="80"/>
      <c r="LHD23" s="80"/>
      <c r="LHE23" s="2"/>
      <c r="LHN23" s="80"/>
      <c r="LHO23" s="80"/>
      <c r="LHP23" s="2"/>
      <c r="LHY23" s="80"/>
      <c r="LHZ23" s="80"/>
      <c r="LIA23" s="2"/>
      <c r="LIJ23" s="80"/>
      <c r="LIK23" s="80"/>
      <c r="LIL23" s="2"/>
      <c r="LIU23" s="80"/>
      <c r="LIV23" s="80"/>
      <c r="LIW23" s="2"/>
      <c r="LJF23" s="80"/>
      <c r="LJG23" s="80"/>
      <c r="LJH23" s="2"/>
      <c r="LJQ23" s="80"/>
      <c r="LJR23" s="80"/>
      <c r="LJS23" s="2"/>
      <c r="LKB23" s="80"/>
      <c r="LKC23" s="80"/>
      <c r="LKD23" s="2"/>
      <c r="LKM23" s="80"/>
      <c r="LKN23" s="80"/>
      <c r="LKO23" s="2"/>
      <c r="LKX23" s="80"/>
      <c r="LKY23" s="80"/>
      <c r="LKZ23" s="2"/>
      <c r="LLI23" s="80"/>
      <c r="LLJ23" s="80"/>
      <c r="LLK23" s="2"/>
      <c r="LLT23" s="80"/>
      <c r="LLU23" s="80"/>
      <c r="LLV23" s="2"/>
      <c r="LME23" s="80"/>
      <c r="LMF23" s="80"/>
      <c r="LMG23" s="2"/>
      <c r="LMP23" s="80"/>
      <c r="LMQ23" s="80"/>
      <c r="LMR23" s="2"/>
      <c r="LNA23" s="80"/>
      <c r="LNB23" s="80"/>
      <c r="LNC23" s="2"/>
      <c r="LNL23" s="80"/>
      <c r="LNM23" s="80"/>
      <c r="LNN23" s="2"/>
      <c r="LNW23" s="80"/>
      <c r="LNX23" s="80"/>
      <c r="LNY23" s="2"/>
      <c r="LOH23" s="80"/>
      <c r="LOI23" s="80"/>
      <c r="LOJ23" s="2"/>
      <c r="LOS23" s="80"/>
      <c r="LOT23" s="80"/>
      <c r="LOU23" s="2"/>
      <c r="LPD23" s="80"/>
      <c r="LPE23" s="80"/>
      <c r="LPF23" s="2"/>
      <c r="LPO23" s="80"/>
      <c r="LPP23" s="80"/>
      <c r="LPQ23" s="2"/>
      <c r="LPZ23" s="80"/>
      <c r="LQA23" s="80"/>
      <c r="LQB23" s="2"/>
      <c r="LQK23" s="80"/>
      <c r="LQL23" s="80"/>
      <c r="LQM23" s="2"/>
      <c r="LQV23" s="80"/>
      <c r="LQW23" s="80"/>
      <c r="LQX23" s="2"/>
      <c r="LRG23" s="80"/>
      <c r="LRH23" s="80"/>
      <c r="LRI23" s="2"/>
      <c r="LRR23" s="80"/>
      <c r="LRS23" s="80"/>
      <c r="LRT23" s="2"/>
      <c r="LSC23" s="80"/>
      <c r="LSD23" s="80"/>
      <c r="LSE23" s="2"/>
      <c r="LSN23" s="80"/>
      <c r="LSO23" s="80"/>
      <c r="LSP23" s="2"/>
      <c r="LSY23" s="80"/>
      <c r="LSZ23" s="80"/>
      <c r="LTA23" s="2"/>
      <c r="LTJ23" s="80"/>
      <c r="LTK23" s="80"/>
      <c r="LTL23" s="2"/>
      <c r="LTU23" s="80"/>
      <c r="LTV23" s="80"/>
      <c r="LTW23" s="2"/>
      <c r="LUF23" s="80"/>
      <c r="LUG23" s="80"/>
      <c r="LUH23" s="2"/>
      <c r="LUQ23" s="80"/>
      <c r="LUR23" s="80"/>
      <c r="LUS23" s="2"/>
      <c r="LVB23" s="80"/>
      <c r="LVC23" s="80"/>
      <c r="LVD23" s="2"/>
      <c r="LVM23" s="80"/>
      <c r="LVN23" s="80"/>
      <c r="LVO23" s="2"/>
      <c r="LVX23" s="80"/>
      <c r="LVY23" s="80"/>
      <c r="LVZ23" s="2"/>
      <c r="LWI23" s="80"/>
      <c r="LWJ23" s="80"/>
      <c r="LWK23" s="2"/>
      <c r="LWT23" s="80"/>
      <c r="LWU23" s="80"/>
      <c r="LWV23" s="2"/>
      <c r="LXE23" s="80"/>
      <c r="LXF23" s="80"/>
      <c r="LXG23" s="2"/>
      <c r="LXP23" s="80"/>
      <c r="LXQ23" s="80"/>
      <c r="LXR23" s="2"/>
      <c r="LYA23" s="80"/>
      <c r="LYB23" s="80"/>
      <c r="LYC23" s="2"/>
      <c r="LYL23" s="80"/>
      <c r="LYM23" s="80"/>
      <c r="LYN23" s="2"/>
      <c r="LYW23" s="80"/>
      <c r="LYX23" s="80"/>
      <c r="LYY23" s="2"/>
      <c r="LZH23" s="80"/>
      <c r="LZI23" s="80"/>
      <c r="LZJ23" s="2"/>
      <c r="LZS23" s="80"/>
      <c r="LZT23" s="80"/>
      <c r="LZU23" s="2"/>
      <c r="MAD23" s="80"/>
      <c r="MAE23" s="80"/>
      <c r="MAF23" s="2"/>
      <c r="MAO23" s="80"/>
      <c r="MAP23" s="80"/>
      <c r="MAQ23" s="2"/>
      <c r="MAZ23" s="80"/>
      <c r="MBA23" s="80"/>
      <c r="MBB23" s="2"/>
      <c r="MBK23" s="80"/>
      <c r="MBL23" s="80"/>
      <c r="MBM23" s="2"/>
      <c r="MBV23" s="80"/>
      <c r="MBW23" s="80"/>
      <c r="MBX23" s="2"/>
      <c r="MCG23" s="80"/>
      <c r="MCH23" s="80"/>
      <c r="MCI23" s="2"/>
      <c r="MCR23" s="80"/>
      <c r="MCS23" s="80"/>
      <c r="MCT23" s="2"/>
      <c r="MDC23" s="80"/>
      <c r="MDD23" s="80"/>
      <c r="MDE23" s="2"/>
      <c r="MDN23" s="80"/>
      <c r="MDO23" s="80"/>
      <c r="MDP23" s="2"/>
      <c r="MDY23" s="80"/>
      <c r="MDZ23" s="80"/>
      <c r="MEA23" s="2"/>
      <c r="MEJ23" s="80"/>
      <c r="MEK23" s="80"/>
      <c r="MEL23" s="2"/>
      <c r="MEU23" s="80"/>
      <c r="MEV23" s="80"/>
      <c r="MEW23" s="2"/>
      <c r="MFF23" s="80"/>
      <c r="MFG23" s="80"/>
      <c r="MFH23" s="2"/>
      <c r="MFQ23" s="80"/>
      <c r="MFR23" s="80"/>
      <c r="MFS23" s="2"/>
      <c r="MGB23" s="80"/>
      <c r="MGC23" s="80"/>
      <c r="MGD23" s="2"/>
      <c r="MGM23" s="80"/>
      <c r="MGN23" s="80"/>
      <c r="MGO23" s="2"/>
      <c r="MGX23" s="80"/>
      <c r="MGY23" s="80"/>
      <c r="MGZ23" s="2"/>
      <c r="MHI23" s="80"/>
      <c r="MHJ23" s="80"/>
      <c r="MHK23" s="2"/>
      <c r="MHT23" s="80"/>
      <c r="MHU23" s="80"/>
      <c r="MHV23" s="2"/>
      <c r="MIE23" s="80"/>
      <c r="MIF23" s="80"/>
      <c r="MIG23" s="2"/>
      <c r="MIP23" s="80"/>
      <c r="MIQ23" s="80"/>
      <c r="MIR23" s="2"/>
      <c r="MJA23" s="80"/>
      <c r="MJB23" s="80"/>
      <c r="MJC23" s="2"/>
      <c r="MJL23" s="80"/>
      <c r="MJM23" s="80"/>
      <c r="MJN23" s="2"/>
      <c r="MJW23" s="80"/>
      <c r="MJX23" s="80"/>
      <c r="MJY23" s="2"/>
      <c r="MKH23" s="80"/>
      <c r="MKI23" s="80"/>
      <c r="MKJ23" s="2"/>
      <c r="MKS23" s="80"/>
      <c r="MKT23" s="80"/>
      <c r="MKU23" s="2"/>
      <c r="MLD23" s="80"/>
      <c r="MLE23" s="80"/>
      <c r="MLF23" s="2"/>
      <c r="MLO23" s="80"/>
      <c r="MLP23" s="80"/>
      <c r="MLQ23" s="2"/>
      <c r="MLZ23" s="80"/>
      <c r="MMA23" s="80"/>
      <c r="MMB23" s="2"/>
      <c r="MMK23" s="80"/>
      <c r="MML23" s="80"/>
      <c r="MMM23" s="2"/>
      <c r="MMV23" s="80"/>
      <c r="MMW23" s="80"/>
      <c r="MMX23" s="2"/>
      <c r="MNG23" s="80"/>
      <c r="MNH23" s="80"/>
      <c r="MNI23" s="2"/>
      <c r="MNR23" s="80"/>
      <c r="MNS23" s="80"/>
      <c r="MNT23" s="2"/>
      <c r="MOC23" s="80"/>
      <c r="MOD23" s="80"/>
      <c r="MOE23" s="2"/>
      <c r="MON23" s="80"/>
      <c r="MOO23" s="80"/>
      <c r="MOP23" s="2"/>
      <c r="MOY23" s="80"/>
      <c r="MOZ23" s="80"/>
      <c r="MPA23" s="2"/>
      <c r="MPJ23" s="80"/>
      <c r="MPK23" s="80"/>
      <c r="MPL23" s="2"/>
      <c r="MPU23" s="80"/>
      <c r="MPV23" s="80"/>
      <c r="MPW23" s="2"/>
      <c r="MQF23" s="80"/>
      <c r="MQG23" s="80"/>
      <c r="MQH23" s="2"/>
      <c r="MQQ23" s="80"/>
      <c r="MQR23" s="80"/>
      <c r="MQS23" s="2"/>
      <c r="MRB23" s="80"/>
      <c r="MRC23" s="80"/>
      <c r="MRD23" s="2"/>
      <c r="MRM23" s="80"/>
      <c r="MRN23" s="80"/>
      <c r="MRO23" s="2"/>
      <c r="MRX23" s="80"/>
      <c r="MRY23" s="80"/>
      <c r="MRZ23" s="2"/>
      <c r="MSI23" s="80"/>
      <c r="MSJ23" s="80"/>
      <c r="MSK23" s="2"/>
      <c r="MST23" s="80"/>
      <c r="MSU23" s="80"/>
      <c r="MSV23" s="2"/>
      <c r="MTE23" s="80"/>
      <c r="MTF23" s="80"/>
      <c r="MTG23" s="2"/>
      <c r="MTP23" s="80"/>
      <c r="MTQ23" s="80"/>
      <c r="MTR23" s="2"/>
      <c r="MUA23" s="80"/>
      <c r="MUB23" s="80"/>
      <c r="MUC23" s="2"/>
      <c r="MUL23" s="80"/>
      <c r="MUM23" s="80"/>
      <c r="MUN23" s="2"/>
      <c r="MUW23" s="80"/>
      <c r="MUX23" s="80"/>
      <c r="MUY23" s="2"/>
      <c r="MVH23" s="80"/>
      <c r="MVI23" s="80"/>
      <c r="MVJ23" s="2"/>
      <c r="MVS23" s="80"/>
      <c r="MVT23" s="80"/>
      <c r="MVU23" s="2"/>
      <c r="MWD23" s="80"/>
      <c r="MWE23" s="80"/>
      <c r="MWF23" s="2"/>
      <c r="MWO23" s="80"/>
      <c r="MWP23" s="80"/>
      <c r="MWQ23" s="2"/>
      <c r="MWZ23" s="80"/>
      <c r="MXA23" s="80"/>
      <c r="MXB23" s="2"/>
      <c r="MXK23" s="80"/>
      <c r="MXL23" s="80"/>
      <c r="MXM23" s="2"/>
      <c r="MXV23" s="80"/>
      <c r="MXW23" s="80"/>
      <c r="MXX23" s="2"/>
      <c r="MYG23" s="80"/>
      <c r="MYH23" s="80"/>
      <c r="MYI23" s="2"/>
      <c r="MYR23" s="80"/>
      <c r="MYS23" s="80"/>
      <c r="MYT23" s="2"/>
      <c r="MZC23" s="80"/>
      <c r="MZD23" s="80"/>
      <c r="MZE23" s="2"/>
      <c r="MZN23" s="80"/>
      <c r="MZO23" s="80"/>
      <c r="MZP23" s="2"/>
      <c r="MZY23" s="80"/>
      <c r="MZZ23" s="80"/>
      <c r="NAA23" s="2"/>
      <c r="NAJ23" s="80"/>
      <c r="NAK23" s="80"/>
      <c r="NAL23" s="2"/>
      <c r="NAU23" s="80"/>
      <c r="NAV23" s="80"/>
      <c r="NAW23" s="2"/>
      <c r="NBF23" s="80"/>
      <c r="NBG23" s="80"/>
      <c r="NBH23" s="2"/>
      <c r="NBQ23" s="80"/>
      <c r="NBR23" s="80"/>
      <c r="NBS23" s="2"/>
      <c r="NCB23" s="80"/>
      <c r="NCC23" s="80"/>
      <c r="NCD23" s="2"/>
      <c r="NCM23" s="80"/>
      <c r="NCN23" s="80"/>
      <c r="NCO23" s="2"/>
      <c r="NCX23" s="80"/>
      <c r="NCY23" s="80"/>
      <c r="NCZ23" s="2"/>
      <c r="NDI23" s="80"/>
      <c r="NDJ23" s="80"/>
      <c r="NDK23" s="2"/>
      <c r="NDT23" s="80"/>
      <c r="NDU23" s="80"/>
      <c r="NDV23" s="2"/>
      <c r="NEE23" s="80"/>
      <c r="NEF23" s="80"/>
      <c r="NEG23" s="2"/>
      <c r="NEP23" s="80"/>
      <c r="NEQ23" s="80"/>
      <c r="NER23" s="2"/>
      <c r="NFA23" s="80"/>
      <c r="NFB23" s="80"/>
      <c r="NFC23" s="2"/>
      <c r="NFL23" s="80"/>
      <c r="NFM23" s="80"/>
      <c r="NFN23" s="2"/>
      <c r="NFW23" s="80"/>
      <c r="NFX23" s="80"/>
      <c r="NFY23" s="2"/>
      <c r="NGH23" s="80"/>
      <c r="NGI23" s="80"/>
      <c r="NGJ23" s="2"/>
      <c r="NGS23" s="80"/>
      <c r="NGT23" s="80"/>
      <c r="NGU23" s="2"/>
      <c r="NHD23" s="80"/>
      <c r="NHE23" s="80"/>
      <c r="NHF23" s="2"/>
      <c r="NHO23" s="80"/>
      <c r="NHP23" s="80"/>
      <c r="NHQ23" s="2"/>
      <c r="NHZ23" s="80"/>
      <c r="NIA23" s="80"/>
      <c r="NIB23" s="2"/>
      <c r="NIK23" s="80"/>
      <c r="NIL23" s="80"/>
      <c r="NIM23" s="2"/>
      <c r="NIV23" s="80"/>
      <c r="NIW23" s="80"/>
      <c r="NIX23" s="2"/>
      <c r="NJG23" s="80"/>
      <c r="NJH23" s="80"/>
      <c r="NJI23" s="2"/>
      <c r="NJR23" s="80"/>
      <c r="NJS23" s="80"/>
      <c r="NJT23" s="2"/>
      <c r="NKC23" s="80"/>
      <c r="NKD23" s="80"/>
      <c r="NKE23" s="2"/>
      <c r="NKN23" s="80"/>
      <c r="NKO23" s="80"/>
      <c r="NKP23" s="2"/>
      <c r="NKY23" s="80"/>
      <c r="NKZ23" s="80"/>
      <c r="NLA23" s="2"/>
      <c r="NLJ23" s="80"/>
      <c r="NLK23" s="80"/>
      <c r="NLL23" s="2"/>
      <c r="NLU23" s="80"/>
      <c r="NLV23" s="80"/>
      <c r="NLW23" s="2"/>
      <c r="NMF23" s="80"/>
      <c r="NMG23" s="80"/>
      <c r="NMH23" s="2"/>
      <c r="NMQ23" s="80"/>
      <c r="NMR23" s="80"/>
      <c r="NMS23" s="2"/>
      <c r="NNB23" s="80"/>
      <c r="NNC23" s="80"/>
      <c r="NND23" s="2"/>
      <c r="NNM23" s="80"/>
      <c r="NNN23" s="80"/>
      <c r="NNO23" s="2"/>
      <c r="NNX23" s="80"/>
      <c r="NNY23" s="80"/>
      <c r="NNZ23" s="2"/>
      <c r="NOI23" s="80"/>
      <c r="NOJ23" s="80"/>
      <c r="NOK23" s="2"/>
      <c r="NOT23" s="80"/>
      <c r="NOU23" s="80"/>
      <c r="NOV23" s="2"/>
      <c r="NPE23" s="80"/>
      <c r="NPF23" s="80"/>
      <c r="NPG23" s="2"/>
      <c r="NPP23" s="80"/>
      <c r="NPQ23" s="80"/>
      <c r="NPR23" s="2"/>
      <c r="NQA23" s="80"/>
      <c r="NQB23" s="80"/>
      <c r="NQC23" s="2"/>
      <c r="NQL23" s="80"/>
      <c r="NQM23" s="80"/>
      <c r="NQN23" s="2"/>
      <c r="NQW23" s="80"/>
      <c r="NQX23" s="80"/>
      <c r="NQY23" s="2"/>
      <c r="NRH23" s="80"/>
      <c r="NRI23" s="80"/>
      <c r="NRJ23" s="2"/>
      <c r="NRS23" s="80"/>
      <c r="NRT23" s="80"/>
      <c r="NRU23" s="2"/>
      <c r="NSD23" s="80"/>
      <c r="NSE23" s="80"/>
      <c r="NSF23" s="2"/>
      <c r="NSO23" s="80"/>
      <c r="NSP23" s="80"/>
      <c r="NSQ23" s="2"/>
      <c r="NSZ23" s="80"/>
      <c r="NTA23" s="80"/>
      <c r="NTB23" s="2"/>
      <c r="NTK23" s="80"/>
      <c r="NTL23" s="80"/>
      <c r="NTM23" s="2"/>
      <c r="NTV23" s="80"/>
      <c r="NTW23" s="80"/>
      <c r="NTX23" s="2"/>
      <c r="NUG23" s="80"/>
      <c r="NUH23" s="80"/>
      <c r="NUI23" s="2"/>
      <c r="NUR23" s="80"/>
      <c r="NUS23" s="80"/>
      <c r="NUT23" s="2"/>
      <c r="NVC23" s="80"/>
      <c r="NVD23" s="80"/>
      <c r="NVE23" s="2"/>
      <c r="NVN23" s="80"/>
      <c r="NVO23" s="80"/>
      <c r="NVP23" s="2"/>
      <c r="NVY23" s="80"/>
      <c r="NVZ23" s="80"/>
      <c r="NWA23" s="2"/>
      <c r="NWJ23" s="80"/>
      <c r="NWK23" s="80"/>
      <c r="NWL23" s="2"/>
      <c r="NWU23" s="80"/>
      <c r="NWV23" s="80"/>
      <c r="NWW23" s="2"/>
      <c r="NXF23" s="80"/>
      <c r="NXG23" s="80"/>
      <c r="NXH23" s="2"/>
      <c r="NXQ23" s="80"/>
      <c r="NXR23" s="80"/>
      <c r="NXS23" s="2"/>
      <c r="NYB23" s="80"/>
      <c r="NYC23" s="80"/>
      <c r="NYD23" s="2"/>
      <c r="NYM23" s="80"/>
      <c r="NYN23" s="80"/>
      <c r="NYO23" s="2"/>
      <c r="NYX23" s="80"/>
      <c r="NYY23" s="80"/>
      <c r="NYZ23" s="2"/>
      <c r="NZI23" s="80"/>
      <c r="NZJ23" s="80"/>
      <c r="NZK23" s="2"/>
      <c r="NZT23" s="80"/>
      <c r="NZU23" s="80"/>
      <c r="NZV23" s="2"/>
      <c r="OAE23" s="80"/>
      <c r="OAF23" s="80"/>
      <c r="OAG23" s="2"/>
      <c r="OAP23" s="80"/>
      <c r="OAQ23" s="80"/>
      <c r="OAR23" s="2"/>
      <c r="OBA23" s="80"/>
      <c r="OBB23" s="80"/>
      <c r="OBC23" s="2"/>
      <c r="OBL23" s="80"/>
      <c r="OBM23" s="80"/>
      <c r="OBN23" s="2"/>
      <c r="OBW23" s="80"/>
      <c r="OBX23" s="80"/>
      <c r="OBY23" s="2"/>
      <c r="OCH23" s="80"/>
      <c r="OCI23" s="80"/>
      <c r="OCJ23" s="2"/>
      <c r="OCS23" s="80"/>
      <c r="OCT23" s="80"/>
      <c r="OCU23" s="2"/>
      <c r="ODD23" s="80"/>
      <c r="ODE23" s="80"/>
      <c r="ODF23" s="2"/>
      <c r="ODO23" s="80"/>
      <c r="ODP23" s="80"/>
      <c r="ODQ23" s="2"/>
      <c r="ODZ23" s="80"/>
      <c r="OEA23" s="80"/>
      <c r="OEB23" s="2"/>
      <c r="OEK23" s="80"/>
      <c r="OEL23" s="80"/>
      <c r="OEM23" s="2"/>
      <c r="OEV23" s="80"/>
      <c r="OEW23" s="80"/>
      <c r="OEX23" s="2"/>
      <c r="OFG23" s="80"/>
      <c r="OFH23" s="80"/>
      <c r="OFI23" s="2"/>
      <c r="OFR23" s="80"/>
      <c r="OFS23" s="80"/>
      <c r="OFT23" s="2"/>
      <c r="OGC23" s="80"/>
      <c r="OGD23" s="80"/>
      <c r="OGE23" s="2"/>
      <c r="OGN23" s="80"/>
      <c r="OGO23" s="80"/>
      <c r="OGP23" s="2"/>
      <c r="OGY23" s="80"/>
      <c r="OGZ23" s="80"/>
      <c r="OHA23" s="2"/>
      <c r="OHJ23" s="80"/>
      <c r="OHK23" s="80"/>
      <c r="OHL23" s="2"/>
      <c r="OHU23" s="80"/>
      <c r="OHV23" s="80"/>
      <c r="OHW23" s="2"/>
      <c r="OIF23" s="80"/>
      <c r="OIG23" s="80"/>
      <c r="OIH23" s="2"/>
      <c r="OIQ23" s="80"/>
      <c r="OIR23" s="80"/>
      <c r="OIS23" s="2"/>
      <c r="OJB23" s="80"/>
      <c r="OJC23" s="80"/>
      <c r="OJD23" s="2"/>
      <c r="OJM23" s="80"/>
      <c r="OJN23" s="80"/>
      <c r="OJO23" s="2"/>
      <c r="OJX23" s="80"/>
      <c r="OJY23" s="80"/>
      <c r="OJZ23" s="2"/>
      <c r="OKI23" s="80"/>
      <c r="OKJ23" s="80"/>
      <c r="OKK23" s="2"/>
      <c r="OKT23" s="80"/>
      <c r="OKU23" s="80"/>
      <c r="OKV23" s="2"/>
      <c r="OLE23" s="80"/>
      <c r="OLF23" s="80"/>
      <c r="OLG23" s="2"/>
      <c r="OLP23" s="80"/>
      <c r="OLQ23" s="80"/>
      <c r="OLR23" s="2"/>
      <c r="OMA23" s="80"/>
      <c r="OMB23" s="80"/>
      <c r="OMC23" s="2"/>
      <c r="OML23" s="80"/>
      <c r="OMM23" s="80"/>
      <c r="OMN23" s="2"/>
      <c r="OMW23" s="80"/>
      <c r="OMX23" s="80"/>
      <c r="OMY23" s="2"/>
      <c r="ONH23" s="80"/>
      <c r="ONI23" s="80"/>
      <c r="ONJ23" s="2"/>
      <c r="ONS23" s="80"/>
      <c r="ONT23" s="80"/>
      <c r="ONU23" s="2"/>
      <c r="OOD23" s="80"/>
      <c r="OOE23" s="80"/>
      <c r="OOF23" s="2"/>
      <c r="OOO23" s="80"/>
      <c r="OOP23" s="80"/>
      <c r="OOQ23" s="2"/>
      <c r="OOZ23" s="80"/>
      <c r="OPA23" s="80"/>
      <c r="OPB23" s="2"/>
      <c r="OPK23" s="80"/>
      <c r="OPL23" s="80"/>
      <c r="OPM23" s="2"/>
      <c r="OPV23" s="80"/>
      <c r="OPW23" s="80"/>
      <c r="OPX23" s="2"/>
      <c r="OQG23" s="80"/>
      <c r="OQH23" s="80"/>
      <c r="OQI23" s="2"/>
      <c r="OQR23" s="80"/>
      <c r="OQS23" s="80"/>
      <c r="OQT23" s="2"/>
      <c r="ORC23" s="80"/>
      <c r="ORD23" s="80"/>
      <c r="ORE23" s="2"/>
      <c r="ORN23" s="80"/>
      <c r="ORO23" s="80"/>
      <c r="ORP23" s="2"/>
      <c r="ORY23" s="80"/>
      <c r="ORZ23" s="80"/>
      <c r="OSA23" s="2"/>
      <c r="OSJ23" s="80"/>
      <c r="OSK23" s="80"/>
      <c r="OSL23" s="2"/>
      <c r="OSU23" s="80"/>
      <c r="OSV23" s="80"/>
      <c r="OSW23" s="2"/>
      <c r="OTF23" s="80"/>
      <c r="OTG23" s="80"/>
      <c r="OTH23" s="2"/>
      <c r="OTQ23" s="80"/>
      <c r="OTR23" s="80"/>
      <c r="OTS23" s="2"/>
      <c r="OUB23" s="80"/>
      <c r="OUC23" s="80"/>
      <c r="OUD23" s="2"/>
      <c r="OUM23" s="80"/>
      <c r="OUN23" s="80"/>
      <c r="OUO23" s="2"/>
      <c r="OUX23" s="80"/>
      <c r="OUY23" s="80"/>
      <c r="OUZ23" s="2"/>
      <c r="OVI23" s="80"/>
      <c r="OVJ23" s="80"/>
      <c r="OVK23" s="2"/>
      <c r="OVT23" s="80"/>
      <c r="OVU23" s="80"/>
      <c r="OVV23" s="2"/>
      <c r="OWE23" s="80"/>
      <c r="OWF23" s="80"/>
      <c r="OWG23" s="2"/>
      <c r="OWP23" s="80"/>
      <c r="OWQ23" s="80"/>
      <c r="OWR23" s="2"/>
      <c r="OXA23" s="80"/>
      <c r="OXB23" s="80"/>
      <c r="OXC23" s="2"/>
      <c r="OXL23" s="80"/>
      <c r="OXM23" s="80"/>
      <c r="OXN23" s="2"/>
      <c r="OXW23" s="80"/>
      <c r="OXX23" s="80"/>
      <c r="OXY23" s="2"/>
      <c r="OYH23" s="80"/>
      <c r="OYI23" s="80"/>
      <c r="OYJ23" s="2"/>
      <c r="OYS23" s="80"/>
      <c r="OYT23" s="80"/>
      <c r="OYU23" s="2"/>
      <c r="OZD23" s="80"/>
      <c r="OZE23" s="80"/>
      <c r="OZF23" s="2"/>
      <c r="OZO23" s="80"/>
      <c r="OZP23" s="80"/>
      <c r="OZQ23" s="2"/>
      <c r="OZZ23" s="80"/>
      <c r="PAA23" s="80"/>
      <c r="PAB23" s="2"/>
      <c r="PAK23" s="80"/>
      <c r="PAL23" s="80"/>
      <c r="PAM23" s="2"/>
      <c r="PAV23" s="80"/>
      <c r="PAW23" s="80"/>
      <c r="PAX23" s="2"/>
      <c r="PBG23" s="80"/>
      <c r="PBH23" s="80"/>
      <c r="PBI23" s="2"/>
      <c r="PBR23" s="80"/>
      <c r="PBS23" s="80"/>
      <c r="PBT23" s="2"/>
      <c r="PCC23" s="80"/>
      <c r="PCD23" s="80"/>
      <c r="PCE23" s="2"/>
      <c r="PCN23" s="80"/>
      <c r="PCO23" s="80"/>
      <c r="PCP23" s="2"/>
      <c r="PCY23" s="80"/>
      <c r="PCZ23" s="80"/>
      <c r="PDA23" s="2"/>
      <c r="PDJ23" s="80"/>
      <c r="PDK23" s="80"/>
      <c r="PDL23" s="2"/>
      <c r="PDU23" s="80"/>
      <c r="PDV23" s="80"/>
      <c r="PDW23" s="2"/>
      <c r="PEF23" s="80"/>
      <c r="PEG23" s="80"/>
      <c r="PEH23" s="2"/>
      <c r="PEQ23" s="80"/>
      <c r="PER23" s="80"/>
      <c r="PES23" s="2"/>
      <c r="PFB23" s="80"/>
      <c r="PFC23" s="80"/>
      <c r="PFD23" s="2"/>
      <c r="PFM23" s="80"/>
      <c r="PFN23" s="80"/>
      <c r="PFO23" s="2"/>
      <c r="PFX23" s="80"/>
      <c r="PFY23" s="80"/>
      <c r="PFZ23" s="2"/>
      <c r="PGI23" s="80"/>
      <c r="PGJ23" s="80"/>
      <c r="PGK23" s="2"/>
      <c r="PGT23" s="80"/>
      <c r="PGU23" s="80"/>
      <c r="PGV23" s="2"/>
      <c r="PHE23" s="80"/>
      <c r="PHF23" s="80"/>
      <c r="PHG23" s="2"/>
      <c r="PHP23" s="80"/>
      <c r="PHQ23" s="80"/>
      <c r="PHR23" s="2"/>
      <c r="PIA23" s="80"/>
      <c r="PIB23" s="80"/>
      <c r="PIC23" s="2"/>
      <c r="PIL23" s="80"/>
      <c r="PIM23" s="80"/>
      <c r="PIN23" s="2"/>
      <c r="PIW23" s="80"/>
      <c r="PIX23" s="80"/>
      <c r="PIY23" s="2"/>
      <c r="PJH23" s="80"/>
      <c r="PJI23" s="80"/>
      <c r="PJJ23" s="2"/>
      <c r="PJS23" s="80"/>
      <c r="PJT23" s="80"/>
      <c r="PJU23" s="2"/>
      <c r="PKD23" s="80"/>
      <c r="PKE23" s="80"/>
      <c r="PKF23" s="2"/>
      <c r="PKO23" s="80"/>
      <c r="PKP23" s="80"/>
      <c r="PKQ23" s="2"/>
      <c r="PKZ23" s="80"/>
      <c r="PLA23" s="80"/>
      <c r="PLB23" s="2"/>
      <c r="PLK23" s="80"/>
      <c r="PLL23" s="80"/>
      <c r="PLM23" s="2"/>
      <c r="PLV23" s="80"/>
      <c r="PLW23" s="80"/>
      <c r="PLX23" s="2"/>
      <c r="PMG23" s="80"/>
      <c r="PMH23" s="80"/>
      <c r="PMI23" s="2"/>
      <c r="PMR23" s="80"/>
      <c r="PMS23" s="80"/>
      <c r="PMT23" s="2"/>
      <c r="PNC23" s="80"/>
      <c r="PND23" s="80"/>
      <c r="PNE23" s="2"/>
      <c r="PNN23" s="80"/>
      <c r="PNO23" s="80"/>
      <c r="PNP23" s="2"/>
      <c r="PNY23" s="80"/>
      <c r="PNZ23" s="80"/>
      <c r="POA23" s="2"/>
      <c r="POJ23" s="80"/>
      <c r="POK23" s="80"/>
      <c r="POL23" s="2"/>
      <c r="POU23" s="80"/>
      <c r="POV23" s="80"/>
      <c r="POW23" s="2"/>
      <c r="PPF23" s="80"/>
      <c r="PPG23" s="80"/>
      <c r="PPH23" s="2"/>
      <c r="PPQ23" s="80"/>
      <c r="PPR23" s="80"/>
      <c r="PPS23" s="2"/>
      <c r="PQB23" s="80"/>
      <c r="PQC23" s="80"/>
      <c r="PQD23" s="2"/>
      <c r="PQM23" s="80"/>
      <c r="PQN23" s="80"/>
      <c r="PQO23" s="2"/>
      <c r="PQX23" s="80"/>
      <c r="PQY23" s="80"/>
      <c r="PQZ23" s="2"/>
      <c r="PRI23" s="80"/>
      <c r="PRJ23" s="80"/>
      <c r="PRK23" s="2"/>
      <c r="PRT23" s="80"/>
      <c r="PRU23" s="80"/>
      <c r="PRV23" s="2"/>
      <c r="PSE23" s="80"/>
      <c r="PSF23" s="80"/>
      <c r="PSG23" s="2"/>
      <c r="PSP23" s="80"/>
      <c r="PSQ23" s="80"/>
      <c r="PSR23" s="2"/>
      <c r="PTA23" s="80"/>
      <c r="PTB23" s="80"/>
      <c r="PTC23" s="2"/>
      <c r="PTL23" s="80"/>
      <c r="PTM23" s="80"/>
      <c r="PTN23" s="2"/>
      <c r="PTW23" s="80"/>
      <c r="PTX23" s="80"/>
      <c r="PTY23" s="2"/>
      <c r="PUH23" s="80"/>
      <c r="PUI23" s="80"/>
      <c r="PUJ23" s="2"/>
      <c r="PUS23" s="80"/>
      <c r="PUT23" s="80"/>
      <c r="PUU23" s="2"/>
      <c r="PVD23" s="80"/>
      <c r="PVE23" s="80"/>
      <c r="PVF23" s="2"/>
      <c r="PVO23" s="80"/>
      <c r="PVP23" s="80"/>
      <c r="PVQ23" s="2"/>
      <c r="PVZ23" s="80"/>
      <c r="PWA23" s="80"/>
      <c r="PWB23" s="2"/>
      <c r="PWK23" s="80"/>
      <c r="PWL23" s="80"/>
      <c r="PWM23" s="2"/>
      <c r="PWV23" s="80"/>
      <c r="PWW23" s="80"/>
      <c r="PWX23" s="2"/>
      <c r="PXG23" s="80"/>
      <c r="PXH23" s="80"/>
      <c r="PXI23" s="2"/>
      <c r="PXR23" s="80"/>
      <c r="PXS23" s="80"/>
      <c r="PXT23" s="2"/>
      <c r="PYC23" s="80"/>
      <c r="PYD23" s="80"/>
      <c r="PYE23" s="2"/>
      <c r="PYN23" s="80"/>
      <c r="PYO23" s="80"/>
      <c r="PYP23" s="2"/>
      <c r="PYY23" s="80"/>
      <c r="PYZ23" s="80"/>
      <c r="PZA23" s="2"/>
      <c r="PZJ23" s="80"/>
      <c r="PZK23" s="80"/>
      <c r="PZL23" s="2"/>
      <c r="PZU23" s="80"/>
      <c r="PZV23" s="80"/>
      <c r="PZW23" s="2"/>
      <c r="QAF23" s="80"/>
      <c r="QAG23" s="80"/>
      <c r="QAH23" s="2"/>
      <c r="QAQ23" s="80"/>
      <c r="QAR23" s="80"/>
      <c r="QAS23" s="2"/>
      <c r="QBB23" s="80"/>
      <c r="QBC23" s="80"/>
      <c r="QBD23" s="2"/>
      <c r="QBM23" s="80"/>
      <c r="QBN23" s="80"/>
      <c r="QBO23" s="2"/>
      <c r="QBX23" s="80"/>
      <c r="QBY23" s="80"/>
      <c r="QBZ23" s="2"/>
      <c r="QCI23" s="80"/>
      <c r="QCJ23" s="80"/>
      <c r="QCK23" s="2"/>
      <c r="QCT23" s="80"/>
      <c r="QCU23" s="80"/>
      <c r="QCV23" s="2"/>
      <c r="QDE23" s="80"/>
      <c r="QDF23" s="80"/>
      <c r="QDG23" s="2"/>
      <c r="QDP23" s="80"/>
      <c r="QDQ23" s="80"/>
      <c r="QDR23" s="2"/>
      <c r="QEA23" s="80"/>
      <c r="QEB23" s="80"/>
      <c r="QEC23" s="2"/>
      <c r="QEL23" s="80"/>
      <c r="QEM23" s="80"/>
      <c r="QEN23" s="2"/>
      <c r="QEW23" s="80"/>
      <c r="QEX23" s="80"/>
      <c r="QEY23" s="2"/>
      <c r="QFH23" s="80"/>
      <c r="QFI23" s="80"/>
      <c r="QFJ23" s="2"/>
      <c r="QFS23" s="80"/>
      <c r="QFT23" s="80"/>
      <c r="QFU23" s="2"/>
      <c r="QGD23" s="80"/>
      <c r="QGE23" s="80"/>
      <c r="QGF23" s="2"/>
      <c r="QGO23" s="80"/>
      <c r="QGP23" s="80"/>
      <c r="QGQ23" s="2"/>
      <c r="QGZ23" s="80"/>
      <c r="QHA23" s="80"/>
      <c r="QHB23" s="2"/>
      <c r="QHK23" s="80"/>
      <c r="QHL23" s="80"/>
      <c r="QHM23" s="2"/>
      <c r="QHV23" s="80"/>
      <c r="QHW23" s="80"/>
      <c r="QHX23" s="2"/>
      <c r="QIG23" s="80"/>
      <c r="QIH23" s="80"/>
      <c r="QII23" s="2"/>
      <c r="QIR23" s="80"/>
      <c r="QIS23" s="80"/>
      <c r="QIT23" s="2"/>
      <c r="QJC23" s="80"/>
      <c r="QJD23" s="80"/>
      <c r="QJE23" s="2"/>
      <c r="QJN23" s="80"/>
      <c r="QJO23" s="80"/>
      <c r="QJP23" s="2"/>
      <c r="QJY23" s="80"/>
      <c r="QJZ23" s="80"/>
      <c r="QKA23" s="2"/>
      <c r="QKJ23" s="80"/>
      <c r="QKK23" s="80"/>
      <c r="QKL23" s="2"/>
      <c r="QKU23" s="80"/>
      <c r="QKV23" s="80"/>
      <c r="QKW23" s="2"/>
      <c r="QLF23" s="80"/>
      <c r="QLG23" s="80"/>
      <c r="QLH23" s="2"/>
      <c r="QLQ23" s="80"/>
      <c r="QLR23" s="80"/>
      <c r="QLS23" s="2"/>
      <c r="QMB23" s="80"/>
      <c r="QMC23" s="80"/>
      <c r="QMD23" s="2"/>
      <c r="QMM23" s="80"/>
      <c r="QMN23" s="80"/>
      <c r="QMO23" s="2"/>
      <c r="QMX23" s="80"/>
      <c r="QMY23" s="80"/>
      <c r="QMZ23" s="2"/>
      <c r="QNI23" s="80"/>
      <c r="QNJ23" s="80"/>
      <c r="QNK23" s="2"/>
      <c r="QNT23" s="80"/>
      <c r="QNU23" s="80"/>
      <c r="QNV23" s="2"/>
      <c r="QOE23" s="80"/>
      <c r="QOF23" s="80"/>
      <c r="QOG23" s="2"/>
      <c r="QOP23" s="80"/>
      <c r="QOQ23" s="80"/>
      <c r="QOR23" s="2"/>
      <c r="QPA23" s="80"/>
      <c r="QPB23" s="80"/>
      <c r="QPC23" s="2"/>
      <c r="QPL23" s="80"/>
      <c r="QPM23" s="80"/>
      <c r="QPN23" s="2"/>
      <c r="QPW23" s="80"/>
      <c r="QPX23" s="80"/>
      <c r="QPY23" s="2"/>
      <c r="QQH23" s="80"/>
      <c r="QQI23" s="80"/>
      <c r="QQJ23" s="2"/>
      <c r="QQS23" s="80"/>
      <c r="QQT23" s="80"/>
      <c r="QQU23" s="2"/>
      <c r="QRD23" s="80"/>
      <c r="QRE23" s="80"/>
      <c r="QRF23" s="2"/>
      <c r="QRO23" s="80"/>
      <c r="QRP23" s="80"/>
      <c r="QRQ23" s="2"/>
      <c r="QRZ23" s="80"/>
      <c r="QSA23" s="80"/>
      <c r="QSB23" s="2"/>
      <c r="QSK23" s="80"/>
      <c r="QSL23" s="80"/>
      <c r="QSM23" s="2"/>
      <c r="QSV23" s="80"/>
      <c r="QSW23" s="80"/>
      <c r="QSX23" s="2"/>
      <c r="QTG23" s="80"/>
      <c r="QTH23" s="80"/>
      <c r="QTI23" s="2"/>
      <c r="QTR23" s="80"/>
      <c r="QTS23" s="80"/>
      <c r="QTT23" s="2"/>
      <c r="QUC23" s="80"/>
      <c r="QUD23" s="80"/>
      <c r="QUE23" s="2"/>
      <c r="QUN23" s="80"/>
      <c r="QUO23" s="80"/>
      <c r="QUP23" s="2"/>
      <c r="QUY23" s="80"/>
      <c r="QUZ23" s="80"/>
      <c r="QVA23" s="2"/>
      <c r="QVJ23" s="80"/>
      <c r="QVK23" s="80"/>
      <c r="QVL23" s="2"/>
      <c r="QVU23" s="80"/>
      <c r="QVV23" s="80"/>
      <c r="QVW23" s="2"/>
      <c r="QWF23" s="80"/>
      <c r="QWG23" s="80"/>
      <c r="QWH23" s="2"/>
      <c r="QWQ23" s="80"/>
      <c r="QWR23" s="80"/>
      <c r="QWS23" s="2"/>
      <c r="QXB23" s="80"/>
      <c r="QXC23" s="80"/>
      <c r="QXD23" s="2"/>
      <c r="QXM23" s="80"/>
      <c r="QXN23" s="80"/>
      <c r="QXO23" s="2"/>
      <c r="QXX23" s="80"/>
      <c r="QXY23" s="80"/>
      <c r="QXZ23" s="2"/>
      <c r="QYI23" s="80"/>
      <c r="QYJ23" s="80"/>
      <c r="QYK23" s="2"/>
      <c r="QYT23" s="80"/>
      <c r="QYU23" s="80"/>
      <c r="QYV23" s="2"/>
      <c r="QZE23" s="80"/>
      <c r="QZF23" s="80"/>
      <c r="QZG23" s="2"/>
      <c r="QZP23" s="80"/>
      <c r="QZQ23" s="80"/>
      <c r="QZR23" s="2"/>
      <c r="RAA23" s="80"/>
      <c r="RAB23" s="80"/>
      <c r="RAC23" s="2"/>
      <c r="RAL23" s="80"/>
      <c r="RAM23" s="80"/>
      <c r="RAN23" s="2"/>
      <c r="RAW23" s="80"/>
      <c r="RAX23" s="80"/>
      <c r="RAY23" s="2"/>
      <c r="RBH23" s="80"/>
      <c r="RBI23" s="80"/>
      <c r="RBJ23" s="2"/>
      <c r="RBS23" s="80"/>
      <c r="RBT23" s="80"/>
      <c r="RBU23" s="2"/>
      <c r="RCD23" s="80"/>
      <c r="RCE23" s="80"/>
      <c r="RCF23" s="2"/>
      <c r="RCO23" s="80"/>
      <c r="RCP23" s="80"/>
      <c r="RCQ23" s="2"/>
      <c r="RCZ23" s="80"/>
      <c r="RDA23" s="80"/>
      <c r="RDB23" s="2"/>
      <c r="RDK23" s="80"/>
      <c r="RDL23" s="80"/>
      <c r="RDM23" s="2"/>
      <c r="RDV23" s="80"/>
      <c r="RDW23" s="80"/>
      <c r="RDX23" s="2"/>
      <c r="REG23" s="80"/>
      <c r="REH23" s="80"/>
      <c r="REI23" s="2"/>
      <c r="RER23" s="80"/>
      <c r="RES23" s="80"/>
      <c r="RET23" s="2"/>
      <c r="RFC23" s="80"/>
      <c r="RFD23" s="80"/>
      <c r="RFE23" s="2"/>
      <c r="RFN23" s="80"/>
      <c r="RFO23" s="80"/>
      <c r="RFP23" s="2"/>
      <c r="RFY23" s="80"/>
      <c r="RFZ23" s="80"/>
      <c r="RGA23" s="2"/>
      <c r="RGJ23" s="80"/>
      <c r="RGK23" s="80"/>
      <c r="RGL23" s="2"/>
      <c r="RGU23" s="80"/>
      <c r="RGV23" s="80"/>
      <c r="RGW23" s="2"/>
      <c r="RHF23" s="80"/>
      <c r="RHG23" s="80"/>
      <c r="RHH23" s="2"/>
      <c r="RHQ23" s="80"/>
      <c r="RHR23" s="80"/>
      <c r="RHS23" s="2"/>
      <c r="RIB23" s="80"/>
      <c r="RIC23" s="80"/>
      <c r="RID23" s="2"/>
      <c r="RIM23" s="80"/>
      <c r="RIN23" s="80"/>
      <c r="RIO23" s="2"/>
      <c r="RIX23" s="80"/>
      <c r="RIY23" s="80"/>
      <c r="RIZ23" s="2"/>
      <c r="RJI23" s="80"/>
      <c r="RJJ23" s="80"/>
      <c r="RJK23" s="2"/>
      <c r="RJT23" s="80"/>
      <c r="RJU23" s="80"/>
      <c r="RJV23" s="2"/>
      <c r="RKE23" s="80"/>
      <c r="RKF23" s="80"/>
      <c r="RKG23" s="2"/>
      <c r="RKP23" s="80"/>
      <c r="RKQ23" s="80"/>
      <c r="RKR23" s="2"/>
      <c r="RLA23" s="80"/>
      <c r="RLB23" s="80"/>
      <c r="RLC23" s="2"/>
      <c r="RLL23" s="80"/>
      <c r="RLM23" s="80"/>
      <c r="RLN23" s="2"/>
      <c r="RLW23" s="80"/>
      <c r="RLX23" s="80"/>
      <c r="RLY23" s="2"/>
      <c r="RMH23" s="80"/>
      <c r="RMI23" s="80"/>
      <c r="RMJ23" s="2"/>
      <c r="RMS23" s="80"/>
      <c r="RMT23" s="80"/>
      <c r="RMU23" s="2"/>
      <c r="RND23" s="80"/>
      <c r="RNE23" s="80"/>
      <c r="RNF23" s="2"/>
      <c r="RNO23" s="80"/>
      <c r="RNP23" s="80"/>
      <c r="RNQ23" s="2"/>
      <c r="RNZ23" s="80"/>
      <c r="ROA23" s="80"/>
      <c r="ROB23" s="2"/>
      <c r="ROK23" s="80"/>
      <c r="ROL23" s="80"/>
      <c r="ROM23" s="2"/>
      <c r="ROV23" s="80"/>
      <c r="ROW23" s="80"/>
      <c r="ROX23" s="2"/>
      <c r="RPG23" s="80"/>
      <c r="RPH23" s="80"/>
      <c r="RPI23" s="2"/>
      <c r="RPR23" s="80"/>
      <c r="RPS23" s="80"/>
      <c r="RPT23" s="2"/>
      <c r="RQC23" s="80"/>
      <c r="RQD23" s="80"/>
      <c r="RQE23" s="2"/>
      <c r="RQN23" s="80"/>
      <c r="RQO23" s="80"/>
      <c r="RQP23" s="2"/>
      <c r="RQY23" s="80"/>
      <c r="RQZ23" s="80"/>
      <c r="RRA23" s="2"/>
      <c r="RRJ23" s="80"/>
      <c r="RRK23" s="80"/>
      <c r="RRL23" s="2"/>
      <c r="RRU23" s="80"/>
      <c r="RRV23" s="80"/>
      <c r="RRW23" s="2"/>
      <c r="RSF23" s="80"/>
      <c r="RSG23" s="80"/>
      <c r="RSH23" s="2"/>
      <c r="RSQ23" s="80"/>
      <c r="RSR23" s="80"/>
      <c r="RSS23" s="2"/>
      <c r="RTB23" s="80"/>
      <c r="RTC23" s="80"/>
      <c r="RTD23" s="2"/>
      <c r="RTM23" s="80"/>
      <c r="RTN23" s="80"/>
      <c r="RTO23" s="2"/>
      <c r="RTX23" s="80"/>
      <c r="RTY23" s="80"/>
      <c r="RTZ23" s="2"/>
      <c r="RUI23" s="80"/>
      <c r="RUJ23" s="80"/>
      <c r="RUK23" s="2"/>
      <c r="RUT23" s="80"/>
      <c r="RUU23" s="80"/>
      <c r="RUV23" s="2"/>
      <c r="RVE23" s="80"/>
      <c r="RVF23" s="80"/>
      <c r="RVG23" s="2"/>
      <c r="RVP23" s="80"/>
      <c r="RVQ23" s="80"/>
      <c r="RVR23" s="2"/>
      <c r="RWA23" s="80"/>
      <c r="RWB23" s="80"/>
      <c r="RWC23" s="2"/>
      <c r="RWL23" s="80"/>
      <c r="RWM23" s="80"/>
      <c r="RWN23" s="2"/>
      <c r="RWW23" s="80"/>
      <c r="RWX23" s="80"/>
      <c r="RWY23" s="2"/>
      <c r="RXH23" s="80"/>
      <c r="RXI23" s="80"/>
      <c r="RXJ23" s="2"/>
      <c r="RXS23" s="80"/>
      <c r="RXT23" s="80"/>
      <c r="RXU23" s="2"/>
      <c r="RYD23" s="80"/>
      <c r="RYE23" s="80"/>
      <c r="RYF23" s="2"/>
      <c r="RYO23" s="80"/>
      <c r="RYP23" s="80"/>
      <c r="RYQ23" s="2"/>
      <c r="RYZ23" s="80"/>
      <c r="RZA23" s="80"/>
      <c r="RZB23" s="2"/>
      <c r="RZK23" s="80"/>
      <c r="RZL23" s="80"/>
      <c r="RZM23" s="2"/>
      <c r="RZV23" s="80"/>
      <c r="RZW23" s="80"/>
      <c r="RZX23" s="2"/>
      <c r="SAG23" s="80"/>
      <c r="SAH23" s="80"/>
      <c r="SAI23" s="2"/>
      <c r="SAR23" s="80"/>
      <c r="SAS23" s="80"/>
      <c r="SAT23" s="2"/>
      <c r="SBC23" s="80"/>
      <c r="SBD23" s="80"/>
      <c r="SBE23" s="2"/>
      <c r="SBN23" s="80"/>
      <c r="SBO23" s="80"/>
      <c r="SBP23" s="2"/>
      <c r="SBY23" s="80"/>
      <c r="SBZ23" s="80"/>
      <c r="SCA23" s="2"/>
      <c r="SCJ23" s="80"/>
      <c r="SCK23" s="80"/>
      <c r="SCL23" s="2"/>
      <c r="SCU23" s="80"/>
      <c r="SCV23" s="80"/>
      <c r="SCW23" s="2"/>
      <c r="SDF23" s="80"/>
      <c r="SDG23" s="80"/>
      <c r="SDH23" s="2"/>
      <c r="SDQ23" s="80"/>
      <c r="SDR23" s="80"/>
      <c r="SDS23" s="2"/>
      <c r="SEB23" s="80"/>
      <c r="SEC23" s="80"/>
      <c r="SED23" s="2"/>
      <c r="SEM23" s="80"/>
      <c r="SEN23" s="80"/>
      <c r="SEO23" s="2"/>
      <c r="SEX23" s="80"/>
      <c r="SEY23" s="80"/>
      <c r="SEZ23" s="2"/>
      <c r="SFI23" s="80"/>
      <c r="SFJ23" s="80"/>
      <c r="SFK23" s="2"/>
      <c r="SFT23" s="80"/>
      <c r="SFU23" s="80"/>
      <c r="SFV23" s="2"/>
      <c r="SGE23" s="80"/>
      <c r="SGF23" s="80"/>
      <c r="SGG23" s="2"/>
      <c r="SGP23" s="80"/>
      <c r="SGQ23" s="80"/>
      <c r="SGR23" s="2"/>
      <c r="SHA23" s="80"/>
      <c r="SHB23" s="80"/>
      <c r="SHC23" s="2"/>
      <c r="SHL23" s="80"/>
      <c r="SHM23" s="80"/>
      <c r="SHN23" s="2"/>
      <c r="SHW23" s="80"/>
      <c r="SHX23" s="80"/>
      <c r="SHY23" s="2"/>
      <c r="SIH23" s="80"/>
      <c r="SII23" s="80"/>
      <c r="SIJ23" s="2"/>
      <c r="SIS23" s="80"/>
      <c r="SIT23" s="80"/>
      <c r="SIU23" s="2"/>
      <c r="SJD23" s="80"/>
      <c r="SJE23" s="80"/>
      <c r="SJF23" s="2"/>
      <c r="SJO23" s="80"/>
      <c r="SJP23" s="80"/>
      <c r="SJQ23" s="2"/>
      <c r="SJZ23" s="80"/>
      <c r="SKA23" s="80"/>
      <c r="SKB23" s="2"/>
      <c r="SKK23" s="80"/>
      <c r="SKL23" s="80"/>
      <c r="SKM23" s="2"/>
      <c r="SKV23" s="80"/>
      <c r="SKW23" s="80"/>
      <c r="SKX23" s="2"/>
      <c r="SLG23" s="80"/>
      <c r="SLH23" s="80"/>
      <c r="SLI23" s="2"/>
      <c r="SLR23" s="80"/>
      <c r="SLS23" s="80"/>
      <c r="SLT23" s="2"/>
      <c r="SMC23" s="80"/>
      <c r="SMD23" s="80"/>
      <c r="SME23" s="2"/>
      <c r="SMN23" s="80"/>
      <c r="SMO23" s="80"/>
      <c r="SMP23" s="2"/>
      <c r="SMY23" s="80"/>
      <c r="SMZ23" s="80"/>
      <c r="SNA23" s="2"/>
      <c r="SNJ23" s="80"/>
      <c r="SNK23" s="80"/>
      <c r="SNL23" s="2"/>
      <c r="SNU23" s="80"/>
      <c r="SNV23" s="80"/>
      <c r="SNW23" s="2"/>
      <c r="SOF23" s="80"/>
      <c r="SOG23" s="80"/>
      <c r="SOH23" s="2"/>
      <c r="SOQ23" s="80"/>
      <c r="SOR23" s="80"/>
      <c r="SOS23" s="2"/>
      <c r="SPB23" s="80"/>
      <c r="SPC23" s="80"/>
      <c r="SPD23" s="2"/>
      <c r="SPM23" s="80"/>
      <c r="SPN23" s="80"/>
      <c r="SPO23" s="2"/>
      <c r="SPX23" s="80"/>
      <c r="SPY23" s="80"/>
      <c r="SPZ23" s="2"/>
      <c r="SQI23" s="80"/>
      <c r="SQJ23" s="80"/>
      <c r="SQK23" s="2"/>
      <c r="SQT23" s="80"/>
      <c r="SQU23" s="80"/>
      <c r="SQV23" s="2"/>
      <c r="SRE23" s="80"/>
      <c r="SRF23" s="80"/>
      <c r="SRG23" s="2"/>
      <c r="SRP23" s="80"/>
      <c r="SRQ23" s="80"/>
      <c r="SRR23" s="2"/>
      <c r="SSA23" s="80"/>
      <c r="SSB23" s="80"/>
      <c r="SSC23" s="2"/>
      <c r="SSL23" s="80"/>
      <c r="SSM23" s="80"/>
      <c r="SSN23" s="2"/>
      <c r="SSW23" s="80"/>
      <c r="SSX23" s="80"/>
      <c r="SSY23" s="2"/>
      <c r="STH23" s="80"/>
      <c r="STI23" s="80"/>
      <c r="STJ23" s="2"/>
      <c r="STS23" s="80"/>
      <c r="STT23" s="80"/>
      <c r="STU23" s="2"/>
      <c r="SUD23" s="80"/>
      <c r="SUE23" s="80"/>
      <c r="SUF23" s="2"/>
      <c r="SUO23" s="80"/>
      <c r="SUP23" s="80"/>
      <c r="SUQ23" s="2"/>
      <c r="SUZ23" s="80"/>
      <c r="SVA23" s="80"/>
      <c r="SVB23" s="2"/>
      <c r="SVK23" s="80"/>
      <c r="SVL23" s="80"/>
      <c r="SVM23" s="2"/>
      <c r="SVV23" s="80"/>
      <c r="SVW23" s="80"/>
      <c r="SVX23" s="2"/>
      <c r="SWG23" s="80"/>
      <c r="SWH23" s="80"/>
      <c r="SWI23" s="2"/>
      <c r="SWR23" s="80"/>
      <c r="SWS23" s="80"/>
      <c r="SWT23" s="2"/>
      <c r="SXC23" s="80"/>
      <c r="SXD23" s="80"/>
      <c r="SXE23" s="2"/>
      <c r="SXN23" s="80"/>
      <c r="SXO23" s="80"/>
      <c r="SXP23" s="2"/>
      <c r="SXY23" s="80"/>
      <c r="SXZ23" s="80"/>
      <c r="SYA23" s="2"/>
      <c r="SYJ23" s="80"/>
      <c r="SYK23" s="80"/>
      <c r="SYL23" s="2"/>
      <c r="SYU23" s="80"/>
      <c r="SYV23" s="80"/>
      <c r="SYW23" s="2"/>
      <c r="SZF23" s="80"/>
      <c r="SZG23" s="80"/>
      <c r="SZH23" s="2"/>
      <c r="SZQ23" s="80"/>
      <c r="SZR23" s="80"/>
      <c r="SZS23" s="2"/>
      <c r="TAB23" s="80"/>
      <c r="TAC23" s="80"/>
      <c r="TAD23" s="2"/>
      <c r="TAM23" s="80"/>
      <c r="TAN23" s="80"/>
      <c r="TAO23" s="2"/>
      <c r="TAX23" s="80"/>
      <c r="TAY23" s="80"/>
      <c r="TAZ23" s="2"/>
      <c r="TBI23" s="80"/>
      <c r="TBJ23" s="80"/>
      <c r="TBK23" s="2"/>
      <c r="TBT23" s="80"/>
      <c r="TBU23" s="80"/>
      <c r="TBV23" s="2"/>
      <c r="TCE23" s="80"/>
      <c r="TCF23" s="80"/>
      <c r="TCG23" s="2"/>
      <c r="TCP23" s="80"/>
      <c r="TCQ23" s="80"/>
      <c r="TCR23" s="2"/>
      <c r="TDA23" s="80"/>
      <c r="TDB23" s="80"/>
      <c r="TDC23" s="2"/>
      <c r="TDL23" s="80"/>
      <c r="TDM23" s="80"/>
      <c r="TDN23" s="2"/>
      <c r="TDW23" s="80"/>
      <c r="TDX23" s="80"/>
      <c r="TDY23" s="2"/>
      <c r="TEH23" s="80"/>
      <c r="TEI23" s="80"/>
      <c r="TEJ23" s="2"/>
      <c r="TES23" s="80"/>
      <c r="TET23" s="80"/>
      <c r="TEU23" s="2"/>
      <c r="TFD23" s="80"/>
      <c r="TFE23" s="80"/>
      <c r="TFF23" s="2"/>
      <c r="TFO23" s="80"/>
      <c r="TFP23" s="80"/>
      <c r="TFQ23" s="2"/>
      <c r="TFZ23" s="80"/>
      <c r="TGA23" s="80"/>
      <c r="TGB23" s="2"/>
      <c r="TGK23" s="80"/>
      <c r="TGL23" s="80"/>
      <c r="TGM23" s="2"/>
      <c r="TGV23" s="80"/>
      <c r="TGW23" s="80"/>
      <c r="TGX23" s="2"/>
      <c r="THG23" s="80"/>
      <c r="THH23" s="80"/>
      <c r="THI23" s="2"/>
      <c r="THR23" s="80"/>
      <c r="THS23" s="80"/>
      <c r="THT23" s="2"/>
      <c r="TIC23" s="80"/>
      <c r="TID23" s="80"/>
      <c r="TIE23" s="2"/>
      <c r="TIN23" s="80"/>
      <c r="TIO23" s="80"/>
      <c r="TIP23" s="2"/>
      <c r="TIY23" s="80"/>
      <c r="TIZ23" s="80"/>
      <c r="TJA23" s="2"/>
      <c r="TJJ23" s="80"/>
      <c r="TJK23" s="80"/>
      <c r="TJL23" s="2"/>
      <c r="TJU23" s="80"/>
      <c r="TJV23" s="80"/>
      <c r="TJW23" s="2"/>
      <c r="TKF23" s="80"/>
      <c r="TKG23" s="80"/>
      <c r="TKH23" s="2"/>
      <c r="TKQ23" s="80"/>
      <c r="TKR23" s="80"/>
      <c r="TKS23" s="2"/>
      <c r="TLB23" s="80"/>
      <c r="TLC23" s="80"/>
      <c r="TLD23" s="2"/>
      <c r="TLM23" s="80"/>
      <c r="TLN23" s="80"/>
      <c r="TLO23" s="2"/>
      <c r="TLX23" s="80"/>
      <c r="TLY23" s="80"/>
      <c r="TLZ23" s="2"/>
      <c r="TMI23" s="80"/>
      <c r="TMJ23" s="80"/>
      <c r="TMK23" s="2"/>
      <c r="TMT23" s="80"/>
      <c r="TMU23" s="80"/>
      <c r="TMV23" s="2"/>
      <c r="TNE23" s="80"/>
      <c r="TNF23" s="80"/>
      <c r="TNG23" s="2"/>
      <c r="TNP23" s="80"/>
      <c r="TNQ23" s="80"/>
      <c r="TNR23" s="2"/>
      <c r="TOA23" s="80"/>
      <c r="TOB23" s="80"/>
      <c r="TOC23" s="2"/>
      <c r="TOL23" s="80"/>
      <c r="TOM23" s="80"/>
      <c r="TON23" s="2"/>
      <c r="TOW23" s="80"/>
      <c r="TOX23" s="80"/>
      <c r="TOY23" s="2"/>
      <c r="TPH23" s="80"/>
      <c r="TPI23" s="80"/>
      <c r="TPJ23" s="2"/>
      <c r="TPS23" s="80"/>
      <c r="TPT23" s="80"/>
      <c r="TPU23" s="2"/>
      <c r="TQD23" s="80"/>
      <c r="TQE23" s="80"/>
      <c r="TQF23" s="2"/>
      <c r="TQO23" s="80"/>
      <c r="TQP23" s="80"/>
      <c r="TQQ23" s="2"/>
      <c r="TQZ23" s="80"/>
      <c r="TRA23" s="80"/>
      <c r="TRB23" s="2"/>
      <c r="TRK23" s="80"/>
      <c r="TRL23" s="80"/>
      <c r="TRM23" s="2"/>
      <c r="TRV23" s="80"/>
      <c r="TRW23" s="80"/>
      <c r="TRX23" s="2"/>
      <c r="TSG23" s="80"/>
      <c r="TSH23" s="80"/>
      <c r="TSI23" s="2"/>
      <c r="TSR23" s="80"/>
      <c r="TSS23" s="80"/>
      <c r="TST23" s="2"/>
      <c r="TTC23" s="80"/>
      <c r="TTD23" s="80"/>
      <c r="TTE23" s="2"/>
      <c r="TTN23" s="80"/>
      <c r="TTO23" s="80"/>
      <c r="TTP23" s="2"/>
      <c r="TTY23" s="80"/>
      <c r="TTZ23" s="80"/>
      <c r="TUA23" s="2"/>
      <c r="TUJ23" s="80"/>
      <c r="TUK23" s="80"/>
      <c r="TUL23" s="2"/>
      <c r="TUU23" s="80"/>
      <c r="TUV23" s="80"/>
      <c r="TUW23" s="2"/>
      <c r="TVF23" s="80"/>
      <c r="TVG23" s="80"/>
      <c r="TVH23" s="2"/>
      <c r="TVQ23" s="80"/>
      <c r="TVR23" s="80"/>
      <c r="TVS23" s="2"/>
      <c r="TWB23" s="80"/>
      <c r="TWC23" s="80"/>
      <c r="TWD23" s="2"/>
      <c r="TWM23" s="80"/>
      <c r="TWN23" s="80"/>
      <c r="TWO23" s="2"/>
      <c r="TWX23" s="80"/>
      <c r="TWY23" s="80"/>
      <c r="TWZ23" s="2"/>
      <c r="TXI23" s="80"/>
      <c r="TXJ23" s="80"/>
      <c r="TXK23" s="2"/>
      <c r="TXT23" s="80"/>
      <c r="TXU23" s="80"/>
      <c r="TXV23" s="2"/>
      <c r="TYE23" s="80"/>
      <c r="TYF23" s="80"/>
      <c r="TYG23" s="2"/>
      <c r="TYP23" s="80"/>
      <c r="TYQ23" s="80"/>
      <c r="TYR23" s="2"/>
      <c r="TZA23" s="80"/>
      <c r="TZB23" s="80"/>
      <c r="TZC23" s="2"/>
      <c r="TZL23" s="80"/>
      <c r="TZM23" s="80"/>
      <c r="TZN23" s="2"/>
      <c r="TZW23" s="80"/>
      <c r="TZX23" s="80"/>
      <c r="TZY23" s="2"/>
      <c r="UAH23" s="80"/>
      <c r="UAI23" s="80"/>
      <c r="UAJ23" s="2"/>
      <c r="UAS23" s="80"/>
      <c r="UAT23" s="80"/>
      <c r="UAU23" s="2"/>
      <c r="UBD23" s="80"/>
      <c r="UBE23" s="80"/>
      <c r="UBF23" s="2"/>
      <c r="UBO23" s="80"/>
      <c r="UBP23" s="80"/>
      <c r="UBQ23" s="2"/>
      <c r="UBZ23" s="80"/>
      <c r="UCA23" s="80"/>
      <c r="UCB23" s="2"/>
      <c r="UCK23" s="80"/>
      <c r="UCL23" s="80"/>
      <c r="UCM23" s="2"/>
      <c r="UCV23" s="80"/>
      <c r="UCW23" s="80"/>
      <c r="UCX23" s="2"/>
      <c r="UDG23" s="80"/>
      <c r="UDH23" s="80"/>
      <c r="UDI23" s="2"/>
      <c r="UDR23" s="80"/>
      <c r="UDS23" s="80"/>
      <c r="UDT23" s="2"/>
      <c r="UEC23" s="80"/>
      <c r="UED23" s="80"/>
      <c r="UEE23" s="2"/>
      <c r="UEN23" s="80"/>
      <c r="UEO23" s="80"/>
      <c r="UEP23" s="2"/>
      <c r="UEY23" s="80"/>
      <c r="UEZ23" s="80"/>
      <c r="UFA23" s="2"/>
      <c r="UFJ23" s="80"/>
      <c r="UFK23" s="80"/>
      <c r="UFL23" s="2"/>
      <c r="UFU23" s="80"/>
      <c r="UFV23" s="80"/>
      <c r="UFW23" s="2"/>
      <c r="UGF23" s="80"/>
      <c r="UGG23" s="80"/>
      <c r="UGH23" s="2"/>
      <c r="UGQ23" s="80"/>
      <c r="UGR23" s="80"/>
      <c r="UGS23" s="2"/>
      <c r="UHB23" s="80"/>
      <c r="UHC23" s="80"/>
      <c r="UHD23" s="2"/>
      <c r="UHM23" s="80"/>
      <c r="UHN23" s="80"/>
      <c r="UHO23" s="2"/>
      <c r="UHX23" s="80"/>
      <c r="UHY23" s="80"/>
      <c r="UHZ23" s="2"/>
      <c r="UII23" s="80"/>
      <c r="UIJ23" s="80"/>
      <c r="UIK23" s="2"/>
      <c r="UIT23" s="80"/>
      <c r="UIU23" s="80"/>
      <c r="UIV23" s="2"/>
      <c r="UJE23" s="80"/>
      <c r="UJF23" s="80"/>
      <c r="UJG23" s="2"/>
      <c r="UJP23" s="80"/>
      <c r="UJQ23" s="80"/>
      <c r="UJR23" s="2"/>
      <c r="UKA23" s="80"/>
      <c r="UKB23" s="80"/>
      <c r="UKC23" s="2"/>
      <c r="UKL23" s="80"/>
      <c r="UKM23" s="80"/>
      <c r="UKN23" s="2"/>
      <c r="UKW23" s="80"/>
      <c r="UKX23" s="80"/>
      <c r="UKY23" s="2"/>
      <c r="ULH23" s="80"/>
      <c r="ULI23" s="80"/>
      <c r="ULJ23" s="2"/>
      <c r="ULS23" s="80"/>
      <c r="ULT23" s="80"/>
      <c r="ULU23" s="2"/>
      <c r="UMD23" s="80"/>
      <c r="UME23" s="80"/>
      <c r="UMF23" s="2"/>
      <c r="UMO23" s="80"/>
      <c r="UMP23" s="80"/>
      <c r="UMQ23" s="2"/>
      <c r="UMZ23" s="80"/>
      <c r="UNA23" s="80"/>
      <c r="UNB23" s="2"/>
      <c r="UNK23" s="80"/>
      <c r="UNL23" s="80"/>
      <c r="UNM23" s="2"/>
      <c r="UNV23" s="80"/>
      <c r="UNW23" s="80"/>
      <c r="UNX23" s="2"/>
      <c r="UOG23" s="80"/>
      <c r="UOH23" s="80"/>
      <c r="UOI23" s="2"/>
      <c r="UOR23" s="80"/>
      <c r="UOS23" s="80"/>
      <c r="UOT23" s="2"/>
      <c r="UPC23" s="80"/>
      <c r="UPD23" s="80"/>
      <c r="UPE23" s="2"/>
      <c r="UPN23" s="80"/>
      <c r="UPO23" s="80"/>
      <c r="UPP23" s="2"/>
      <c r="UPY23" s="80"/>
      <c r="UPZ23" s="80"/>
      <c r="UQA23" s="2"/>
      <c r="UQJ23" s="80"/>
      <c r="UQK23" s="80"/>
      <c r="UQL23" s="2"/>
      <c r="UQU23" s="80"/>
      <c r="UQV23" s="80"/>
      <c r="UQW23" s="2"/>
      <c r="URF23" s="80"/>
      <c r="URG23" s="80"/>
      <c r="URH23" s="2"/>
      <c r="URQ23" s="80"/>
      <c r="URR23" s="80"/>
      <c r="URS23" s="2"/>
      <c r="USB23" s="80"/>
      <c r="USC23" s="80"/>
      <c r="USD23" s="2"/>
      <c r="USM23" s="80"/>
      <c r="USN23" s="80"/>
      <c r="USO23" s="2"/>
      <c r="USX23" s="80"/>
      <c r="USY23" s="80"/>
      <c r="USZ23" s="2"/>
      <c r="UTI23" s="80"/>
      <c r="UTJ23" s="80"/>
      <c r="UTK23" s="2"/>
      <c r="UTT23" s="80"/>
      <c r="UTU23" s="80"/>
      <c r="UTV23" s="2"/>
      <c r="UUE23" s="80"/>
      <c r="UUF23" s="80"/>
      <c r="UUG23" s="2"/>
      <c r="UUP23" s="80"/>
      <c r="UUQ23" s="80"/>
      <c r="UUR23" s="2"/>
      <c r="UVA23" s="80"/>
      <c r="UVB23" s="80"/>
      <c r="UVC23" s="2"/>
      <c r="UVL23" s="80"/>
      <c r="UVM23" s="80"/>
      <c r="UVN23" s="2"/>
      <c r="UVW23" s="80"/>
      <c r="UVX23" s="80"/>
      <c r="UVY23" s="2"/>
      <c r="UWH23" s="80"/>
      <c r="UWI23" s="80"/>
      <c r="UWJ23" s="2"/>
      <c r="UWS23" s="80"/>
      <c r="UWT23" s="80"/>
      <c r="UWU23" s="2"/>
      <c r="UXD23" s="80"/>
      <c r="UXE23" s="80"/>
      <c r="UXF23" s="2"/>
      <c r="UXO23" s="80"/>
      <c r="UXP23" s="80"/>
      <c r="UXQ23" s="2"/>
      <c r="UXZ23" s="80"/>
      <c r="UYA23" s="80"/>
      <c r="UYB23" s="2"/>
      <c r="UYK23" s="80"/>
      <c r="UYL23" s="80"/>
      <c r="UYM23" s="2"/>
      <c r="UYV23" s="80"/>
      <c r="UYW23" s="80"/>
      <c r="UYX23" s="2"/>
      <c r="UZG23" s="80"/>
      <c r="UZH23" s="80"/>
      <c r="UZI23" s="2"/>
      <c r="UZR23" s="80"/>
      <c r="UZS23" s="80"/>
      <c r="UZT23" s="2"/>
      <c r="VAC23" s="80"/>
      <c r="VAD23" s="80"/>
      <c r="VAE23" s="2"/>
      <c r="VAN23" s="80"/>
      <c r="VAO23" s="80"/>
      <c r="VAP23" s="2"/>
      <c r="VAY23" s="80"/>
      <c r="VAZ23" s="80"/>
      <c r="VBA23" s="2"/>
      <c r="VBJ23" s="80"/>
      <c r="VBK23" s="80"/>
      <c r="VBL23" s="2"/>
      <c r="VBU23" s="80"/>
      <c r="VBV23" s="80"/>
      <c r="VBW23" s="2"/>
      <c r="VCF23" s="80"/>
      <c r="VCG23" s="80"/>
      <c r="VCH23" s="2"/>
      <c r="VCQ23" s="80"/>
      <c r="VCR23" s="80"/>
      <c r="VCS23" s="2"/>
      <c r="VDB23" s="80"/>
      <c r="VDC23" s="80"/>
      <c r="VDD23" s="2"/>
      <c r="VDM23" s="80"/>
      <c r="VDN23" s="80"/>
      <c r="VDO23" s="2"/>
      <c r="VDX23" s="80"/>
      <c r="VDY23" s="80"/>
      <c r="VDZ23" s="2"/>
      <c r="VEI23" s="80"/>
      <c r="VEJ23" s="80"/>
      <c r="VEK23" s="2"/>
      <c r="VET23" s="80"/>
      <c r="VEU23" s="80"/>
      <c r="VEV23" s="2"/>
      <c r="VFE23" s="80"/>
      <c r="VFF23" s="80"/>
      <c r="VFG23" s="2"/>
      <c r="VFP23" s="80"/>
      <c r="VFQ23" s="80"/>
      <c r="VFR23" s="2"/>
      <c r="VGA23" s="80"/>
      <c r="VGB23" s="80"/>
      <c r="VGC23" s="2"/>
      <c r="VGL23" s="80"/>
      <c r="VGM23" s="80"/>
      <c r="VGN23" s="2"/>
      <c r="VGW23" s="80"/>
      <c r="VGX23" s="80"/>
      <c r="VGY23" s="2"/>
      <c r="VHH23" s="80"/>
      <c r="VHI23" s="80"/>
      <c r="VHJ23" s="2"/>
      <c r="VHS23" s="80"/>
      <c r="VHT23" s="80"/>
      <c r="VHU23" s="2"/>
      <c r="VID23" s="80"/>
      <c r="VIE23" s="80"/>
      <c r="VIF23" s="2"/>
      <c r="VIO23" s="80"/>
      <c r="VIP23" s="80"/>
      <c r="VIQ23" s="2"/>
      <c r="VIZ23" s="80"/>
      <c r="VJA23" s="80"/>
      <c r="VJB23" s="2"/>
      <c r="VJK23" s="80"/>
      <c r="VJL23" s="80"/>
      <c r="VJM23" s="2"/>
      <c r="VJV23" s="80"/>
      <c r="VJW23" s="80"/>
      <c r="VJX23" s="2"/>
      <c r="VKG23" s="80"/>
      <c r="VKH23" s="80"/>
      <c r="VKI23" s="2"/>
      <c r="VKR23" s="80"/>
      <c r="VKS23" s="80"/>
      <c r="VKT23" s="2"/>
      <c r="VLC23" s="80"/>
      <c r="VLD23" s="80"/>
      <c r="VLE23" s="2"/>
      <c r="VLN23" s="80"/>
      <c r="VLO23" s="80"/>
      <c r="VLP23" s="2"/>
      <c r="VLY23" s="80"/>
      <c r="VLZ23" s="80"/>
      <c r="VMA23" s="2"/>
      <c r="VMJ23" s="80"/>
      <c r="VMK23" s="80"/>
      <c r="VML23" s="2"/>
      <c r="VMU23" s="80"/>
      <c r="VMV23" s="80"/>
      <c r="VMW23" s="2"/>
      <c r="VNF23" s="80"/>
      <c r="VNG23" s="80"/>
      <c r="VNH23" s="2"/>
      <c r="VNQ23" s="80"/>
      <c r="VNR23" s="80"/>
      <c r="VNS23" s="2"/>
      <c r="VOB23" s="80"/>
      <c r="VOC23" s="80"/>
      <c r="VOD23" s="2"/>
      <c r="VOM23" s="80"/>
      <c r="VON23" s="80"/>
      <c r="VOO23" s="2"/>
      <c r="VOX23" s="80"/>
      <c r="VOY23" s="80"/>
      <c r="VOZ23" s="2"/>
      <c r="VPI23" s="80"/>
      <c r="VPJ23" s="80"/>
      <c r="VPK23" s="2"/>
      <c r="VPT23" s="80"/>
      <c r="VPU23" s="80"/>
      <c r="VPV23" s="2"/>
      <c r="VQE23" s="80"/>
      <c r="VQF23" s="80"/>
      <c r="VQG23" s="2"/>
      <c r="VQP23" s="80"/>
      <c r="VQQ23" s="80"/>
      <c r="VQR23" s="2"/>
      <c r="VRA23" s="80"/>
      <c r="VRB23" s="80"/>
      <c r="VRC23" s="2"/>
      <c r="VRL23" s="80"/>
      <c r="VRM23" s="80"/>
      <c r="VRN23" s="2"/>
      <c r="VRW23" s="80"/>
      <c r="VRX23" s="80"/>
      <c r="VRY23" s="2"/>
      <c r="VSH23" s="80"/>
      <c r="VSI23" s="80"/>
      <c r="VSJ23" s="2"/>
      <c r="VSS23" s="80"/>
      <c r="VST23" s="80"/>
      <c r="VSU23" s="2"/>
      <c r="VTD23" s="80"/>
      <c r="VTE23" s="80"/>
      <c r="VTF23" s="2"/>
      <c r="VTO23" s="80"/>
      <c r="VTP23" s="80"/>
      <c r="VTQ23" s="2"/>
      <c r="VTZ23" s="80"/>
      <c r="VUA23" s="80"/>
      <c r="VUB23" s="2"/>
      <c r="VUK23" s="80"/>
      <c r="VUL23" s="80"/>
      <c r="VUM23" s="2"/>
      <c r="VUV23" s="80"/>
      <c r="VUW23" s="80"/>
      <c r="VUX23" s="2"/>
      <c r="VVG23" s="80"/>
      <c r="VVH23" s="80"/>
      <c r="VVI23" s="2"/>
      <c r="VVR23" s="80"/>
      <c r="VVS23" s="80"/>
      <c r="VVT23" s="2"/>
      <c r="VWC23" s="80"/>
      <c r="VWD23" s="80"/>
      <c r="VWE23" s="2"/>
      <c r="VWN23" s="80"/>
      <c r="VWO23" s="80"/>
      <c r="VWP23" s="2"/>
      <c r="VWY23" s="80"/>
      <c r="VWZ23" s="80"/>
      <c r="VXA23" s="2"/>
      <c r="VXJ23" s="80"/>
      <c r="VXK23" s="80"/>
      <c r="VXL23" s="2"/>
      <c r="VXU23" s="80"/>
      <c r="VXV23" s="80"/>
      <c r="VXW23" s="2"/>
      <c r="VYF23" s="80"/>
      <c r="VYG23" s="80"/>
      <c r="VYH23" s="2"/>
      <c r="VYQ23" s="80"/>
      <c r="VYR23" s="80"/>
      <c r="VYS23" s="2"/>
      <c r="VZB23" s="80"/>
      <c r="VZC23" s="80"/>
      <c r="VZD23" s="2"/>
      <c r="VZM23" s="80"/>
      <c r="VZN23" s="80"/>
      <c r="VZO23" s="2"/>
      <c r="VZX23" s="80"/>
      <c r="VZY23" s="80"/>
      <c r="VZZ23" s="2"/>
      <c r="WAI23" s="80"/>
      <c r="WAJ23" s="80"/>
      <c r="WAK23" s="2"/>
      <c r="WAT23" s="80"/>
      <c r="WAU23" s="80"/>
      <c r="WAV23" s="2"/>
      <c r="WBE23" s="80"/>
      <c r="WBF23" s="80"/>
      <c r="WBG23" s="2"/>
      <c r="WBP23" s="80"/>
      <c r="WBQ23" s="80"/>
      <c r="WBR23" s="2"/>
      <c r="WCA23" s="80"/>
      <c r="WCB23" s="80"/>
      <c r="WCC23" s="2"/>
      <c r="WCL23" s="80"/>
      <c r="WCM23" s="80"/>
      <c r="WCN23" s="2"/>
      <c r="WCW23" s="80"/>
      <c r="WCX23" s="80"/>
      <c r="WCY23" s="2"/>
      <c r="WDH23" s="80"/>
      <c r="WDI23" s="80"/>
      <c r="WDJ23" s="2"/>
      <c r="WDS23" s="80"/>
      <c r="WDT23" s="80"/>
      <c r="WDU23" s="2"/>
      <c r="WED23" s="80"/>
      <c r="WEE23" s="80"/>
      <c r="WEF23" s="2"/>
      <c r="WEO23" s="80"/>
      <c r="WEP23" s="80"/>
      <c r="WEQ23" s="2"/>
      <c r="WEZ23" s="80"/>
      <c r="WFA23" s="80"/>
      <c r="WFB23" s="2"/>
      <c r="WFK23" s="80"/>
      <c r="WFL23" s="80"/>
      <c r="WFM23" s="2"/>
      <c r="WFV23" s="80"/>
      <c r="WFW23" s="80"/>
      <c r="WFX23" s="2"/>
      <c r="WGG23" s="80"/>
      <c r="WGH23" s="80"/>
      <c r="WGI23" s="2"/>
      <c r="WGR23" s="80"/>
      <c r="WGS23" s="80"/>
      <c r="WGT23" s="2"/>
      <c r="WHC23" s="80"/>
      <c r="WHD23" s="80"/>
      <c r="WHE23" s="2"/>
      <c r="WHN23" s="80"/>
      <c r="WHO23" s="80"/>
      <c r="WHP23" s="2"/>
      <c r="WHY23" s="80"/>
      <c r="WHZ23" s="80"/>
      <c r="WIA23" s="2"/>
      <c r="WIJ23" s="80"/>
      <c r="WIK23" s="80"/>
      <c r="WIL23" s="2"/>
      <c r="WIU23" s="80"/>
      <c r="WIV23" s="80"/>
      <c r="WIW23" s="2"/>
      <c r="WJF23" s="80"/>
      <c r="WJG23" s="80"/>
      <c r="WJH23" s="2"/>
      <c r="WJQ23" s="80"/>
      <c r="WJR23" s="80"/>
      <c r="WJS23" s="2"/>
      <c r="WKB23" s="80"/>
      <c r="WKC23" s="80"/>
      <c r="WKD23" s="2"/>
      <c r="WKM23" s="80"/>
      <c r="WKN23" s="80"/>
      <c r="WKO23" s="2"/>
      <c r="WKX23" s="80"/>
      <c r="WKY23" s="80"/>
      <c r="WKZ23" s="2"/>
      <c r="WLI23" s="80"/>
      <c r="WLJ23" s="80"/>
      <c r="WLK23" s="2"/>
      <c r="WLT23" s="80"/>
      <c r="WLU23" s="80"/>
      <c r="WLV23" s="2"/>
      <c r="WME23" s="80"/>
      <c r="WMF23" s="80"/>
      <c r="WMG23" s="2"/>
      <c r="WMP23" s="80"/>
      <c r="WMQ23" s="80"/>
      <c r="WMR23" s="2"/>
      <c r="WNA23" s="80"/>
      <c r="WNB23" s="80"/>
      <c r="WNC23" s="2"/>
      <c r="WNL23" s="80"/>
      <c r="WNM23" s="80"/>
      <c r="WNN23" s="2"/>
      <c r="WNW23" s="80"/>
      <c r="WNX23" s="80"/>
      <c r="WNY23" s="2"/>
      <c r="WOH23" s="80"/>
      <c r="WOI23" s="80"/>
      <c r="WOJ23" s="2"/>
      <c r="WOS23" s="80"/>
      <c r="WOT23" s="80"/>
      <c r="WOU23" s="2"/>
      <c r="WPD23" s="80"/>
      <c r="WPE23" s="80"/>
      <c r="WPF23" s="2"/>
      <c r="WPO23" s="80"/>
      <c r="WPP23" s="80"/>
      <c r="WPQ23" s="2"/>
      <c r="WPZ23" s="80"/>
      <c r="WQA23" s="80"/>
      <c r="WQB23" s="2"/>
      <c r="WQK23" s="80"/>
      <c r="WQL23" s="80"/>
      <c r="WQM23" s="2"/>
      <c r="WQV23" s="80"/>
      <c r="WQW23" s="80"/>
      <c r="WQX23" s="2"/>
      <c r="WRG23" s="80"/>
      <c r="WRH23" s="80"/>
      <c r="WRI23" s="2"/>
      <c r="WRR23" s="80"/>
      <c r="WRS23" s="80"/>
      <c r="WRT23" s="2"/>
      <c r="WSC23" s="80"/>
      <c r="WSD23" s="80"/>
      <c r="WSE23" s="2"/>
      <c r="WSN23" s="80"/>
      <c r="WSO23" s="80"/>
      <c r="WSP23" s="2"/>
      <c r="WSY23" s="80"/>
      <c r="WSZ23" s="80"/>
      <c r="WTA23" s="2"/>
      <c r="WTJ23" s="80"/>
      <c r="WTK23" s="80"/>
      <c r="WTL23" s="2"/>
      <c r="WTU23" s="80"/>
      <c r="WTV23" s="80"/>
      <c r="WTW23" s="2"/>
      <c r="WUF23" s="80"/>
      <c r="WUG23" s="80"/>
      <c r="WUH23" s="2"/>
      <c r="WUQ23" s="80"/>
      <c r="WUR23" s="80"/>
      <c r="WUS23" s="2"/>
      <c r="WVB23" s="80"/>
      <c r="WVC23" s="80"/>
      <c r="WVD23" s="2"/>
      <c r="WVM23" s="80"/>
      <c r="WVN23" s="80"/>
      <c r="WVO23" s="2"/>
      <c r="WVX23" s="80"/>
      <c r="WVY23" s="80"/>
      <c r="WVZ23" s="2"/>
      <c r="WWI23" s="80"/>
      <c r="WWJ23" s="80"/>
      <c r="WWK23" s="2"/>
      <c r="WWT23" s="80"/>
      <c r="WWU23" s="80"/>
      <c r="WWV23" s="2"/>
      <c r="WXE23" s="80"/>
      <c r="WXF23" s="80"/>
      <c r="WXG23" s="2"/>
      <c r="WXP23" s="80"/>
      <c r="WXQ23" s="80"/>
      <c r="WXR23" s="2"/>
      <c r="WYA23" s="80"/>
      <c r="WYB23" s="80"/>
      <c r="WYC23" s="2"/>
      <c r="WYL23" s="80"/>
      <c r="WYM23" s="80"/>
      <c r="WYN23" s="2"/>
      <c r="WYW23" s="80"/>
      <c r="WYX23" s="80"/>
      <c r="WYY23" s="2"/>
      <c r="WZH23" s="80"/>
      <c r="WZI23" s="80"/>
      <c r="WZJ23" s="2"/>
      <c r="WZS23" s="80"/>
      <c r="WZT23" s="80"/>
      <c r="WZU23" s="2"/>
      <c r="XAD23" s="80"/>
      <c r="XAE23" s="80"/>
      <c r="XAF23" s="2"/>
      <c r="XAO23" s="80"/>
      <c r="XAP23" s="80"/>
      <c r="XAQ23" s="2"/>
      <c r="XAZ23" s="80"/>
      <c r="XBA23" s="80"/>
      <c r="XBB23" s="2"/>
      <c r="XBK23" s="80"/>
      <c r="XBL23" s="80"/>
      <c r="XBM23" s="2"/>
      <c r="XBV23" s="80"/>
      <c r="XBW23" s="80"/>
      <c r="XBX23" s="2"/>
      <c r="XCG23" s="80"/>
      <c r="XCH23" s="80"/>
      <c r="XCI23" s="2"/>
      <c r="XCR23" s="80"/>
      <c r="XCS23" s="80"/>
      <c r="XCT23" s="2"/>
      <c r="XDC23" s="80"/>
      <c r="XDD23" s="80"/>
      <c r="XDE23" s="2"/>
      <c r="XDN23" s="80"/>
      <c r="XDO23" s="80"/>
      <c r="XDP23" s="2"/>
      <c r="XDY23" s="80"/>
      <c r="XDZ23" s="80"/>
      <c r="XEA23" s="2"/>
      <c r="XEJ23" s="80"/>
      <c r="XEK23" s="80"/>
      <c r="XEL23" s="2"/>
      <c r="XEU23" s="80"/>
      <c r="XEV23" s="80"/>
      <c r="XEW23" s="2"/>
    </row>
    <row r="24" spans="1:1021 1030:2044 2053:3067 3076:4090 4099:5113 5122:6136 6145:9216 9225:10239 10248:11262 11271:12285 12294:13308 13317:14331 14340:15354 15363:16377" ht="15">
      <c r="B24" s="458" t="s">
        <v>227</v>
      </c>
      <c r="C24" s="451">
        <v>280</v>
      </c>
      <c r="D24" s="451">
        <v>615</v>
      </c>
      <c r="E24" s="451">
        <v>2569.5405000000001</v>
      </c>
      <c r="F24" s="451">
        <v>5514.3756999999996</v>
      </c>
      <c r="G24" s="451">
        <v>1559</v>
      </c>
      <c r="H24" s="451">
        <v>1867.0542</v>
      </c>
      <c r="I24" s="451">
        <f t="shared" si="0"/>
        <v>4408.5405000000001</v>
      </c>
      <c r="J24" s="451">
        <f>D24+F24+H24</f>
        <v>7996.4298999999992</v>
      </c>
    </row>
    <row r="25" spans="1:1021 1030:2044 2053:3067 3076:4090 4099:5113 5122:6136 6145:9216 9225:10239 10248:11262 11271:12285 12294:13308 13317:14331 14340:15354 15363:16377" ht="15">
      <c r="B25" s="458"/>
      <c r="C25" s="590">
        <f>C24+D24</f>
        <v>895</v>
      </c>
      <c r="D25" s="590"/>
      <c r="E25" s="590">
        <f>E24+F24</f>
        <v>8083.9161999999997</v>
      </c>
      <c r="F25" s="590"/>
      <c r="G25" s="590">
        <f>G24+H24</f>
        <v>3426.0542</v>
      </c>
      <c r="H25" s="590"/>
      <c r="I25" s="590">
        <f>I24+J24</f>
        <v>12404.970399999998</v>
      </c>
      <c r="J25" s="590"/>
      <c r="K25" s="1"/>
      <c r="L25" s="1"/>
    </row>
    <row r="26" spans="1:1021 1030:2044 2053:3067 3076:4090 4099:5113 5122:6136 6145:9216 9225:10239 10248:11262 11271:12285 12294:13308 13317:14331 14340:15354 15363:16377" ht="15">
      <c r="B26" s="80"/>
      <c r="C26" s="80"/>
      <c r="D26" s="80"/>
      <c r="E26" s="80"/>
      <c r="F26" s="80"/>
      <c r="G26" s="80"/>
      <c r="H26" s="80"/>
      <c r="I26" s="80"/>
      <c r="J26" s="80"/>
      <c r="K26" s="80"/>
      <c r="L26" s="80"/>
      <c r="M26" s="1"/>
      <c r="N26" s="1"/>
      <c r="O26" s="1"/>
      <c r="P26" s="1"/>
    </row>
    <row r="27" spans="1:1021 1030:2044 2053:3067 3076:4090 4099:5113 5122:6136 6145:9216 9225:10239 10248:11262 11271:12285 12294:13308 13317:14331 14340:15354 15363:16377" ht="15">
      <c r="B27" s="80"/>
      <c r="C27" s="80"/>
      <c r="D27" s="80"/>
      <c r="E27" s="80"/>
      <c r="F27" s="80"/>
      <c r="G27" s="80"/>
      <c r="H27" s="80"/>
      <c r="I27" s="80"/>
      <c r="J27" s="80"/>
      <c r="K27" s="80"/>
      <c r="L27" s="80"/>
      <c r="M27" s="1"/>
      <c r="N27" s="1"/>
      <c r="O27" s="1"/>
      <c r="P27" s="1"/>
    </row>
    <row r="28" spans="1:1021 1030:2044 2053:3067 3076:4090 4099:5113 5122:6136 6145:9216 9225:10239 10248:11262 11271:12285 12294:13308 13317:14331 14340:15354 15363:16377" ht="30" customHeight="1">
      <c r="A28" s="575"/>
      <c r="B28" s="576" t="s">
        <v>228</v>
      </c>
      <c r="C28" s="577"/>
      <c r="D28" s="577"/>
      <c r="E28" s="1"/>
      <c r="F28" s="1"/>
      <c r="G28" s="1"/>
      <c r="H28" s="1"/>
      <c r="I28" s="80"/>
      <c r="J28" s="80"/>
      <c r="K28" s="80"/>
      <c r="L28" s="80"/>
      <c r="M28" s="1"/>
      <c r="N28" s="1"/>
      <c r="O28" s="1"/>
      <c r="P28" s="1"/>
    </row>
    <row r="29" spans="1:1021 1030:2044 2053:3067 3076:4090 4099:5113 5122:6136 6145:9216 9225:10239 10248:11262 11271:12285 12294:13308 13317:14331 14340:15354 15363:16377" ht="15">
      <c r="A29" s="575"/>
      <c r="B29" s="320" t="s">
        <v>224</v>
      </c>
      <c r="C29" s="30" t="s">
        <v>220</v>
      </c>
      <c r="D29" s="30" t="s">
        <v>219</v>
      </c>
      <c r="E29" s="1"/>
      <c r="F29" s="1"/>
      <c r="G29" s="1"/>
      <c r="H29" s="1"/>
      <c r="I29" s="80"/>
      <c r="J29" s="80"/>
      <c r="K29" s="80"/>
      <c r="L29" s="80"/>
      <c r="M29" s="1"/>
      <c r="N29" s="1"/>
      <c r="O29" s="1"/>
      <c r="P29" s="1"/>
    </row>
    <row r="30" spans="1:1021 1030:2044 2053:3067 3076:4090 4099:5113 5122:6136 6145:9216 9225:10239 10248:11262 11271:12285 12294:13308 13317:14331 14340:15354 15363:16377" ht="15">
      <c r="A30" s="575"/>
      <c r="B30" s="456" t="s">
        <v>227</v>
      </c>
      <c r="C30" s="90">
        <v>0.64459999999999995</v>
      </c>
      <c r="D30" s="90">
        <v>0.3553</v>
      </c>
      <c r="E30" s="1"/>
      <c r="F30" s="1"/>
      <c r="G30" s="1"/>
      <c r="H30" s="1"/>
      <c r="I30" s="80"/>
      <c r="J30" s="80"/>
      <c r="K30" s="80"/>
      <c r="L30" s="80"/>
      <c r="M30" s="1"/>
      <c r="N30" s="1"/>
      <c r="O30" s="1"/>
      <c r="P30" s="1"/>
    </row>
    <row r="31" spans="1:1021 1030:2044 2053:3067 3076:4090 4099:5113 5122:6136 6145:9216 9225:10239 10248:11262 11271:12285 12294:13308 13317:14331 14340:15354 15363:16377" ht="15">
      <c r="A31" s="575"/>
      <c r="B31" s="458" t="s">
        <v>225</v>
      </c>
      <c r="C31" s="91">
        <v>0.57669999999999999</v>
      </c>
      <c r="D31" s="91">
        <v>0.42330000000000001</v>
      </c>
      <c r="E31" s="1"/>
      <c r="F31" s="1"/>
      <c r="G31" s="1"/>
      <c r="H31" s="1"/>
      <c r="I31" s="80"/>
      <c r="J31" s="80"/>
      <c r="K31" s="80"/>
      <c r="L31" s="80"/>
      <c r="M31" s="1"/>
      <c r="N31" s="1"/>
      <c r="O31" s="1"/>
      <c r="P31" s="1"/>
    </row>
    <row r="32" spans="1:1021 1030:2044 2053:3067 3076:4090 4099:5113 5122:6136 6145:9216 9225:10239 10248:11262 11271:12285 12294:13308 13317:14331 14340:15354 15363:16377" ht="15">
      <c r="A32" s="575"/>
      <c r="B32" s="458" t="s">
        <v>226</v>
      </c>
      <c r="C32" s="91">
        <v>0.70899999999999996</v>
      </c>
      <c r="D32" s="91">
        <v>0.29099999999999998</v>
      </c>
      <c r="E32" s="1"/>
      <c r="F32" s="1"/>
      <c r="G32" s="1"/>
      <c r="H32" s="1"/>
      <c r="I32" s="80"/>
      <c r="J32" s="80"/>
      <c r="K32" s="80"/>
      <c r="L32" s="80"/>
      <c r="M32" s="1"/>
      <c r="N32" s="1"/>
      <c r="O32" s="1"/>
      <c r="P32" s="1"/>
    </row>
    <row r="33" spans="1:16" ht="15">
      <c r="A33" s="575"/>
      <c r="B33" s="1"/>
      <c r="C33" s="1"/>
      <c r="D33" s="1"/>
      <c r="E33" s="1"/>
      <c r="F33" s="1"/>
      <c r="G33" s="1"/>
      <c r="H33" s="1"/>
      <c r="I33" s="80"/>
      <c r="J33" s="80"/>
      <c r="K33" s="80"/>
      <c r="L33" s="80"/>
      <c r="M33" s="1"/>
      <c r="N33" s="1"/>
      <c r="O33" s="1"/>
      <c r="P33" s="1"/>
    </row>
    <row r="34" spans="1:16" ht="15">
      <c r="A34" s="575"/>
      <c r="B34" s="96"/>
      <c r="C34" s="59"/>
      <c r="D34" s="59"/>
      <c r="E34" s="95"/>
      <c r="F34" s="1"/>
      <c r="G34" s="96"/>
      <c r="H34" s="59"/>
      <c r="I34" s="80"/>
      <c r="J34" s="80"/>
      <c r="K34" s="80"/>
      <c r="L34" s="80"/>
      <c r="M34" s="1"/>
      <c r="N34" s="1"/>
      <c r="O34" s="1"/>
      <c r="P34" s="1"/>
    </row>
    <row r="35" spans="1:16" ht="30" customHeight="1">
      <c r="A35" s="575"/>
      <c r="B35" s="576" t="s">
        <v>229</v>
      </c>
      <c r="C35" s="577"/>
      <c r="D35" s="577"/>
      <c r="E35" s="577"/>
      <c r="F35" s="315"/>
      <c r="G35" s="484"/>
      <c r="H35" s="485"/>
      <c r="I35" s="80"/>
      <c r="J35" s="80"/>
      <c r="K35" s="80"/>
      <c r="L35" s="80"/>
      <c r="M35" s="1"/>
      <c r="N35" s="1"/>
      <c r="O35" s="1"/>
      <c r="P35" s="1"/>
    </row>
    <row r="36" spans="1:16" ht="15">
      <c r="A36" s="575"/>
      <c r="B36" s="320" t="s">
        <v>230</v>
      </c>
      <c r="C36" s="30" t="s">
        <v>1</v>
      </c>
      <c r="D36" s="30" t="s">
        <v>2</v>
      </c>
      <c r="E36" s="30" t="s">
        <v>21</v>
      </c>
      <c r="F36" s="96"/>
      <c r="G36" s="59"/>
      <c r="H36" s="59"/>
      <c r="I36" s="80"/>
      <c r="J36" s="80"/>
      <c r="K36" s="80"/>
      <c r="L36" s="80"/>
      <c r="M36" s="1"/>
      <c r="N36" s="1"/>
      <c r="O36" s="1"/>
      <c r="P36" s="1"/>
    </row>
    <row r="37" spans="1:16" ht="15">
      <c r="A37" s="575"/>
      <c r="B37" s="34" t="s">
        <v>6</v>
      </c>
      <c r="C37" s="90">
        <v>7.2146754656794904E-2</v>
      </c>
      <c r="D37" s="90">
        <v>0.65167593606020879</v>
      </c>
      <c r="E37" s="90">
        <v>0.27617730928299639</v>
      </c>
      <c r="F37" s="96"/>
      <c r="G37" s="59"/>
      <c r="H37" s="59"/>
      <c r="I37" s="80"/>
      <c r="J37" s="80"/>
      <c r="K37" s="80"/>
      <c r="L37" s="80"/>
      <c r="M37" s="1"/>
      <c r="N37" s="1"/>
      <c r="O37" s="1"/>
      <c r="P37" s="1"/>
    </row>
    <row r="38" spans="1:16" ht="15">
      <c r="A38" s="575"/>
      <c r="B38" s="34" t="s">
        <v>7</v>
      </c>
      <c r="C38" s="91">
        <v>0.08</v>
      </c>
      <c r="D38" s="91">
        <v>0.67400000000000004</v>
      </c>
      <c r="E38" s="91">
        <v>0.246</v>
      </c>
      <c r="F38" s="96"/>
      <c r="G38" s="59"/>
      <c r="H38" s="59"/>
      <c r="I38" s="80"/>
      <c r="J38" s="80"/>
      <c r="K38" s="80"/>
      <c r="L38" s="80"/>
      <c r="M38" s="1"/>
      <c r="N38" s="1"/>
      <c r="O38" s="1"/>
      <c r="P38" s="1"/>
    </row>
    <row r="39" spans="1:16" ht="15">
      <c r="A39" s="575"/>
      <c r="B39" s="34">
        <v>2022</v>
      </c>
      <c r="C39" s="91">
        <v>6.1264124293785312E-2</v>
      </c>
      <c r="D39" s="91">
        <v>0.70453742937853103</v>
      </c>
      <c r="E39" s="91">
        <v>0.23419844632768361</v>
      </c>
      <c r="F39" s="486"/>
      <c r="G39" s="486"/>
      <c r="H39" s="486"/>
      <c r="I39" s="80"/>
      <c r="J39" s="80"/>
      <c r="K39" s="80"/>
      <c r="L39" s="80"/>
      <c r="M39" s="1"/>
      <c r="N39" s="1"/>
      <c r="O39" s="1"/>
      <c r="P39" s="1"/>
    </row>
    <row r="40" spans="1:16" ht="15">
      <c r="A40" s="575"/>
      <c r="B40" s="80"/>
      <c r="C40" s="80"/>
      <c r="D40" s="80"/>
      <c r="E40" s="80"/>
      <c r="F40" s="80"/>
      <c r="G40" s="80"/>
      <c r="H40" s="80"/>
      <c r="I40" s="80"/>
      <c r="J40" s="80"/>
      <c r="K40" s="80"/>
      <c r="L40" s="80"/>
      <c r="M40" s="1"/>
      <c r="N40" s="1"/>
      <c r="O40" s="1"/>
      <c r="P40" s="1"/>
    </row>
    <row r="41" spans="1:16" ht="15">
      <c r="A41" s="575"/>
      <c r="B41" s="80"/>
      <c r="C41" s="80"/>
      <c r="D41" s="80"/>
      <c r="E41" s="80"/>
      <c r="F41" s="80"/>
      <c r="G41" s="80"/>
      <c r="H41" s="80"/>
      <c r="I41" s="80"/>
      <c r="J41" s="80"/>
      <c r="K41" s="80"/>
      <c r="L41" s="80"/>
      <c r="M41" s="1"/>
      <c r="N41" s="1"/>
      <c r="O41" s="1"/>
      <c r="P41" s="1"/>
    </row>
    <row r="42" spans="1:16" ht="30" customHeight="1">
      <c r="A42" s="575"/>
      <c r="B42" s="576" t="s">
        <v>231</v>
      </c>
      <c r="C42" s="578"/>
      <c r="D42" s="578"/>
      <c r="E42" s="578"/>
      <c r="F42" s="578"/>
      <c r="G42" s="578"/>
      <c r="H42" s="579"/>
      <c r="I42" s="80"/>
      <c r="J42" s="80"/>
      <c r="K42" s="80"/>
      <c r="L42" s="80"/>
      <c r="M42" s="1"/>
      <c r="N42" s="1"/>
      <c r="O42" s="1"/>
      <c r="P42" s="1"/>
    </row>
    <row r="43" spans="1:16" ht="15">
      <c r="A43" s="575"/>
      <c r="B43" s="320" t="s">
        <v>230</v>
      </c>
      <c r="C43" s="30" t="s">
        <v>225</v>
      </c>
      <c r="D43" s="30" t="s">
        <v>232</v>
      </c>
      <c r="E43" s="30" t="s">
        <v>233</v>
      </c>
      <c r="F43" s="30" t="s">
        <v>234</v>
      </c>
      <c r="G43" s="30" t="s">
        <v>235</v>
      </c>
      <c r="H43" s="30" t="s">
        <v>236</v>
      </c>
      <c r="I43" s="80"/>
      <c r="J43" s="80"/>
      <c r="K43" s="80"/>
      <c r="L43" s="80"/>
      <c r="M43" s="1"/>
      <c r="N43" s="1"/>
      <c r="O43" s="1"/>
      <c r="P43" s="1"/>
    </row>
    <row r="44" spans="1:16" ht="15">
      <c r="A44" s="575"/>
      <c r="B44" s="34" t="s">
        <v>6</v>
      </c>
      <c r="C44" s="89">
        <v>6046</v>
      </c>
      <c r="D44" s="89">
        <v>2768</v>
      </c>
      <c r="E44" s="89">
        <v>3443</v>
      </c>
      <c r="F44" s="89">
        <v>130</v>
      </c>
      <c r="G44" s="89">
        <v>12</v>
      </c>
      <c r="H44" s="89">
        <v>6</v>
      </c>
      <c r="I44" s="80"/>
      <c r="J44" s="80"/>
      <c r="K44" s="80"/>
      <c r="L44" s="80"/>
      <c r="M44" s="1"/>
      <c r="N44" s="1"/>
      <c r="O44" s="1"/>
      <c r="P44" s="1"/>
    </row>
    <row r="45" spans="1:16" ht="15">
      <c r="A45" s="575"/>
      <c r="B45" s="34" t="s">
        <v>7</v>
      </c>
      <c r="C45" s="451">
        <v>6323</v>
      </c>
      <c r="D45" s="451">
        <v>472</v>
      </c>
      <c r="E45" s="451">
        <v>3794</v>
      </c>
      <c r="F45" s="451">
        <v>120</v>
      </c>
      <c r="G45" s="451">
        <v>13</v>
      </c>
      <c r="H45" s="451">
        <v>6</v>
      </c>
      <c r="I45" s="80"/>
      <c r="J45" s="80"/>
      <c r="K45" s="80"/>
      <c r="L45" s="80"/>
      <c r="M45" s="1"/>
      <c r="N45" s="1"/>
      <c r="O45" s="1"/>
      <c r="P45" s="1"/>
    </row>
    <row r="46" spans="1:16" ht="15">
      <c r="A46" s="575"/>
      <c r="B46" s="116" t="s">
        <v>237</v>
      </c>
      <c r="C46" s="115"/>
      <c r="D46" s="115"/>
      <c r="E46" s="115"/>
      <c r="F46" s="115"/>
      <c r="G46" s="115"/>
      <c r="H46" s="115"/>
      <c r="I46" s="80"/>
      <c r="J46" s="80"/>
      <c r="K46" s="80"/>
      <c r="L46" s="80"/>
      <c r="M46" s="1"/>
      <c r="N46" s="1"/>
      <c r="O46" s="1"/>
      <c r="P46" s="1"/>
    </row>
    <row r="47" spans="1:16" ht="15">
      <c r="A47" s="575"/>
      <c r="B47" s="80"/>
      <c r="C47" s="80"/>
      <c r="D47" s="80"/>
      <c r="E47" s="80"/>
      <c r="F47" s="80"/>
      <c r="G47" s="80"/>
      <c r="H47" s="80"/>
      <c r="I47" s="80"/>
      <c r="J47" s="80"/>
      <c r="K47" s="80"/>
      <c r="L47" s="80"/>
      <c r="M47" s="1"/>
      <c r="N47" s="1"/>
      <c r="O47" s="1"/>
      <c r="P47" s="1"/>
    </row>
    <row r="48" spans="1:16" ht="15">
      <c r="A48" s="575"/>
      <c r="B48" s="80"/>
      <c r="C48" s="80"/>
      <c r="D48" s="80"/>
      <c r="E48" s="80"/>
      <c r="F48" s="80"/>
      <c r="G48" s="80"/>
      <c r="H48" s="80"/>
      <c r="I48" s="80"/>
      <c r="J48" s="80"/>
      <c r="K48" s="80"/>
      <c r="L48" s="80"/>
      <c r="M48" s="1"/>
      <c r="N48" s="1"/>
      <c r="O48" s="1"/>
      <c r="P48" s="1"/>
    </row>
    <row r="49" spans="1:19" ht="28.5" customHeight="1">
      <c r="A49" s="575"/>
      <c r="B49" s="580" t="s">
        <v>238</v>
      </c>
      <c r="C49" s="580"/>
      <c r="D49" s="580"/>
      <c r="E49" s="580"/>
      <c r="F49" s="80"/>
      <c r="G49" s="80"/>
      <c r="H49" s="80"/>
      <c r="I49" s="80"/>
      <c r="J49" s="80"/>
      <c r="K49" s="80"/>
      <c r="L49" s="80"/>
      <c r="M49" s="1"/>
      <c r="N49" s="1"/>
      <c r="O49" s="1"/>
      <c r="P49" s="1"/>
    </row>
    <row r="50" spans="1:19" ht="15">
      <c r="A50" s="575"/>
      <c r="B50" s="320" t="s">
        <v>224</v>
      </c>
      <c r="C50" s="30" t="s">
        <v>219</v>
      </c>
      <c r="D50" s="30" t="s">
        <v>220</v>
      </c>
      <c r="E50" s="30" t="s">
        <v>222</v>
      </c>
      <c r="F50" s="80"/>
      <c r="G50" s="80"/>
      <c r="H50" s="80"/>
      <c r="I50" s="80"/>
      <c r="J50" s="80"/>
      <c r="K50" s="80"/>
      <c r="L50" s="80"/>
      <c r="M50" s="1"/>
      <c r="N50" s="1"/>
      <c r="O50" s="1"/>
      <c r="P50" s="1"/>
    </row>
    <row r="51" spans="1:19" ht="15">
      <c r="A51" s="575"/>
      <c r="B51" s="456" t="s">
        <v>225</v>
      </c>
      <c r="C51" s="316">
        <v>15.705564673700493</v>
      </c>
      <c r="D51" s="316">
        <v>16.12989425550137</v>
      </c>
      <c r="E51" s="316">
        <v>15.95065037966396</v>
      </c>
      <c r="F51" s="80"/>
      <c r="G51" s="80"/>
      <c r="H51" s="80"/>
      <c r="I51" s="80"/>
      <c r="J51" s="80"/>
      <c r="K51" s="80"/>
      <c r="L51" s="80"/>
      <c r="M51" s="1"/>
      <c r="N51" s="1"/>
      <c r="O51" s="1"/>
      <c r="P51" s="1"/>
    </row>
    <row r="52" spans="1:19" ht="15">
      <c r="A52" s="575"/>
      <c r="B52" s="458" t="s">
        <v>226</v>
      </c>
      <c r="C52" s="317">
        <v>11.776216216216172</v>
      </c>
      <c r="D52" s="317">
        <v>11.181474828121452</v>
      </c>
      <c r="E52" s="317">
        <v>11.354500707658291</v>
      </c>
      <c r="F52" s="80"/>
      <c r="G52" s="80"/>
      <c r="H52" s="80"/>
      <c r="I52" s="80"/>
      <c r="J52" s="80"/>
      <c r="K52" s="80"/>
      <c r="L52" s="80"/>
      <c r="M52" s="1"/>
      <c r="N52" s="1"/>
      <c r="O52" s="1"/>
      <c r="P52" s="1"/>
    </row>
    <row r="53" spans="1:19" ht="15">
      <c r="A53" s="575"/>
      <c r="B53" s="458" t="s">
        <v>227</v>
      </c>
      <c r="C53" s="316">
        <v>14.056824676797328</v>
      </c>
      <c r="D53" s="316">
        <v>13.343627622377385</v>
      </c>
      <c r="E53" s="316">
        <v>13.596868003543799</v>
      </c>
      <c r="F53" s="80"/>
      <c r="G53" s="80"/>
      <c r="H53" s="80"/>
      <c r="I53" s="80"/>
      <c r="J53" s="80"/>
      <c r="K53" s="80"/>
      <c r="L53" s="80"/>
      <c r="M53" s="1"/>
      <c r="N53" s="1"/>
      <c r="O53" s="1"/>
      <c r="P53" s="1"/>
    </row>
    <row r="54" spans="1:19" ht="15">
      <c r="A54" s="575"/>
      <c r="B54" s="80"/>
      <c r="C54" s="80"/>
      <c r="D54" s="80"/>
      <c r="E54" s="80"/>
      <c r="F54" s="80"/>
      <c r="G54" s="80"/>
      <c r="H54" s="80"/>
      <c r="I54" s="80"/>
      <c r="J54" s="80"/>
      <c r="K54" s="80"/>
      <c r="L54" s="80"/>
      <c r="M54" s="1"/>
      <c r="N54" s="1"/>
      <c r="O54" s="1"/>
      <c r="P54" s="1"/>
    </row>
    <row r="55" spans="1:19" ht="15">
      <c r="A55" s="575"/>
      <c r="B55" s="80"/>
      <c r="C55" s="80"/>
      <c r="D55" s="80"/>
      <c r="E55" s="80"/>
      <c r="F55" s="80"/>
      <c r="G55" s="80"/>
      <c r="H55" s="80"/>
      <c r="I55" s="80"/>
      <c r="J55" s="80"/>
      <c r="K55" s="80"/>
      <c r="L55" s="80"/>
      <c r="M55" s="1"/>
      <c r="N55" s="1"/>
      <c r="O55" s="1"/>
      <c r="P55" s="1"/>
    </row>
    <row r="56" spans="1:19" ht="15">
      <c r="A56" s="575"/>
      <c r="B56" s="581" t="s">
        <v>27</v>
      </c>
      <c r="C56" s="582"/>
      <c r="D56" s="582"/>
      <c r="E56" s="80"/>
      <c r="F56" s="80"/>
      <c r="G56" s="80"/>
      <c r="H56" s="80"/>
      <c r="I56" s="80"/>
      <c r="J56" s="80"/>
      <c r="K56" s="80"/>
      <c r="L56" s="80"/>
      <c r="M56" s="1"/>
      <c r="N56" s="1"/>
      <c r="O56" s="1"/>
      <c r="P56" s="1"/>
    </row>
    <row r="57" spans="1:19" ht="30" customHeight="1">
      <c r="A57" s="575"/>
      <c r="B57" s="595" t="s">
        <v>240</v>
      </c>
      <c r="C57" s="595"/>
      <c r="D57" s="595"/>
      <c r="E57" s="80"/>
      <c r="F57" s="314"/>
      <c r="G57" s="80"/>
      <c r="H57" s="80"/>
      <c r="I57" s="80"/>
      <c r="J57" s="80"/>
      <c r="K57" s="80"/>
      <c r="L57" s="80"/>
      <c r="M57" s="1"/>
      <c r="N57" s="1"/>
      <c r="O57" s="1"/>
      <c r="P57" s="1"/>
    </row>
    <row r="58" spans="1:19" ht="32.25" customHeight="1">
      <c r="A58" s="575"/>
      <c r="B58" s="596" t="s">
        <v>602</v>
      </c>
      <c r="C58" s="596"/>
      <c r="D58" s="319">
        <v>0.98709999999999998</v>
      </c>
      <c r="E58" s="80"/>
      <c r="F58" s="314"/>
      <c r="G58" s="80"/>
      <c r="H58" s="80"/>
      <c r="I58" s="80"/>
      <c r="J58" s="80"/>
      <c r="K58" s="80"/>
      <c r="L58" s="80"/>
      <c r="M58" s="1"/>
      <c r="N58" s="1"/>
      <c r="O58" s="1"/>
      <c r="P58" s="1"/>
    </row>
    <row r="59" spans="1:19" ht="15">
      <c r="B59" s="80"/>
      <c r="C59" s="80"/>
      <c r="D59" s="80"/>
      <c r="E59" s="80"/>
      <c r="F59" s="80"/>
      <c r="G59" s="80"/>
      <c r="H59" s="80"/>
      <c r="I59" s="80"/>
      <c r="J59" s="80"/>
      <c r="K59" s="80"/>
      <c r="L59" s="80"/>
      <c r="M59" s="1"/>
      <c r="N59" s="1"/>
      <c r="O59" s="1"/>
      <c r="P59" s="1"/>
    </row>
    <row r="60" spans="1:19" ht="15">
      <c r="B60" s="80"/>
      <c r="C60" s="80"/>
      <c r="D60" s="80"/>
      <c r="E60" s="80"/>
      <c r="F60" s="80"/>
      <c r="G60" s="80"/>
      <c r="H60" s="80"/>
      <c r="I60" s="80"/>
      <c r="J60" s="80"/>
      <c r="K60" s="80"/>
      <c r="L60" s="80"/>
      <c r="M60" s="1"/>
      <c r="N60" s="1"/>
      <c r="O60" s="1"/>
      <c r="P60" s="1"/>
    </row>
    <row r="61" spans="1:19" ht="15">
      <c r="B61" s="593" t="s">
        <v>4</v>
      </c>
      <c r="C61" s="594"/>
      <c r="D61" s="594"/>
      <c r="E61" s="594"/>
      <c r="F61" s="594"/>
      <c r="G61" s="594"/>
      <c r="H61" s="594"/>
      <c r="I61" s="594"/>
      <c r="J61" s="594"/>
      <c r="K61" s="594"/>
      <c r="L61" s="548"/>
      <c r="M61" s="82"/>
      <c r="N61" s="82"/>
      <c r="O61" s="1"/>
      <c r="P61" s="1"/>
    </row>
    <row r="62" spans="1:19" ht="30" customHeight="1">
      <c r="B62" s="597" t="s">
        <v>101</v>
      </c>
      <c r="C62" s="598"/>
      <c r="D62" s="598"/>
      <c r="E62" s="598"/>
      <c r="F62" s="598"/>
      <c r="G62" s="598"/>
      <c r="H62" s="598"/>
      <c r="I62" s="598"/>
      <c r="J62" s="598"/>
      <c r="K62" s="598"/>
      <c r="L62" s="108"/>
      <c r="M62" s="120"/>
      <c r="N62" s="1"/>
      <c r="O62" s="587"/>
      <c r="P62" s="587"/>
      <c r="Q62" s="587"/>
      <c r="R62" s="587"/>
      <c r="S62" s="587"/>
    </row>
    <row r="63" spans="1:19" ht="15">
      <c r="B63" s="583" t="s">
        <v>224</v>
      </c>
      <c r="C63" s="588" t="s">
        <v>1</v>
      </c>
      <c r="D63" s="588"/>
      <c r="E63" s="588" t="s">
        <v>2</v>
      </c>
      <c r="F63" s="588"/>
      <c r="G63" s="588" t="s">
        <v>3</v>
      </c>
      <c r="H63" s="588"/>
      <c r="I63" s="589" t="s">
        <v>243</v>
      </c>
      <c r="J63" s="578"/>
      <c r="K63" s="578"/>
      <c r="L63" s="1"/>
      <c r="M63" s="105"/>
      <c r="N63" s="105"/>
      <c r="O63" s="105"/>
      <c r="P63" s="105"/>
      <c r="Q63" s="105"/>
    </row>
    <row r="64" spans="1:19" ht="15" customHeight="1">
      <c r="B64" s="584"/>
      <c r="C64" s="30" t="s">
        <v>219</v>
      </c>
      <c r="D64" s="30" t="s">
        <v>220</v>
      </c>
      <c r="E64" s="30" t="s">
        <v>219</v>
      </c>
      <c r="F64" s="30" t="s">
        <v>220</v>
      </c>
      <c r="G64" s="30" t="s">
        <v>219</v>
      </c>
      <c r="H64" s="30" t="s">
        <v>220</v>
      </c>
      <c r="I64" s="30" t="s">
        <v>219</v>
      </c>
      <c r="J64" s="30" t="s">
        <v>220</v>
      </c>
      <c r="K64" s="79" t="s">
        <v>222</v>
      </c>
      <c r="L64" s="1"/>
      <c r="M64" s="106"/>
      <c r="N64" s="107"/>
      <c r="O64" s="107"/>
      <c r="P64" s="107"/>
      <c r="Q64" s="107"/>
    </row>
    <row r="65" spans="2:17" ht="15">
      <c r="B65" s="458" t="s">
        <v>225</v>
      </c>
      <c r="C65" s="451">
        <v>41</v>
      </c>
      <c r="D65" s="451">
        <v>53</v>
      </c>
      <c r="E65" s="451">
        <v>101</v>
      </c>
      <c r="F65" s="451">
        <v>69</v>
      </c>
      <c r="G65" s="451">
        <v>6</v>
      </c>
      <c r="H65" s="451"/>
      <c r="I65" s="451">
        <f>C65+E65+G65</f>
        <v>148</v>
      </c>
      <c r="J65" s="451">
        <f>D65+F65+H65</f>
        <v>122</v>
      </c>
      <c r="K65" s="451">
        <f>I65+J65</f>
        <v>270</v>
      </c>
      <c r="L65" s="1"/>
      <c r="M65" s="106"/>
      <c r="N65" s="107"/>
      <c r="O65" s="107"/>
      <c r="P65" s="107"/>
      <c r="Q65" s="107"/>
    </row>
    <row r="66" spans="2:17" ht="15">
      <c r="B66" s="84" t="s">
        <v>233</v>
      </c>
      <c r="C66" s="451">
        <v>59</v>
      </c>
      <c r="D66" s="451">
        <v>182</v>
      </c>
      <c r="E66" s="451">
        <v>61</v>
      </c>
      <c r="F66" s="451">
        <v>201</v>
      </c>
      <c r="G66" s="451">
        <v>10</v>
      </c>
      <c r="H66" s="451">
        <v>36</v>
      </c>
      <c r="I66" s="451">
        <f t="shared" ref="I66:J69" si="1">C66+E66+G66</f>
        <v>130</v>
      </c>
      <c r="J66" s="451">
        <f t="shared" si="1"/>
        <v>419</v>
      </c>
      <c r="K66" s="451">
        <f t="shared" ref="K66:K69" si="2">I66+J66</f>
        <v>549</v>
      </c>
      <c r="L66" s="1"/>
      <c r="M66" s="106"/>
      <c r="N66" s="107"/>
      <c r="O66" s="107"/>
      <c r="P66" s="107"/>
      <c r="Q66" s="107"/>
    </row>
    <row r="67" spans="2:17" ht="15">
      <c r="B67" s="84" t="s">
        <v>241</v>
      </c>
      <c r="C67" s="451">
        <v>15</v>
      </c>
      <c r="D67" s="451">
        <v>23</v>
      </c>
      <c r="E67" s="451">
        <v>35</v>
      </c>
      <c r="F67" s="451">
        <v>37</v>
      </c>
      <c r="G67" s="451">
        <v>5</v>
      </c>
      <c r="H67" s="451">
        <v>3</v>
      </c>
      <c r="I67" s="451">
        <f t="shared" si="1"/>
        <v>55</v>
      </c>
      <c r="J67" s="451">
        <f t="shared" si="1"/>
        <v>63</v>
      </c>
      <c r="K67" s="451">
        <f t="shared" si="2"/>
        <v>118</v>
      </c>
      <c r="L67" s="1"/>
    </row>
    <row r="68" spans="2:17" ht="15">
      <c r="B68" s="84" t="s">
        <v>242</v>
      </c>
      <c r="C68" s="451">
        <v>3</v>
      </c>
      <c r="D68" s="451">
        <v>5</v>
      </c>
      <c r="E68" s="451">
        <v>6</v>
      </c>
      <c r="F68" s="451">
        <v>8</v>
      </c>
      <c r="G68" s="451"/>
      <c r="H68" s="451"/>
      <c r="I68" s="451">
        <f t="shared" si="1"/>
        <v>9</v>
      </c>
      <c r="J68" s="451">
        <f t="shared" si="1"/>
        <v>13</v>
      </c>
      <c r="K68" s="451">
        <f t="shared" si="2"/>
        <v>22</v>
      </c>
      <c r="L68" s="1"/>
    </row>
    <row r="69" spans="2:17" ht="15">
      <c r="B69" s="84" t="s">
        <v>235</v>
      </c>
      <c r="C69" s="451"/>
      <c r="D69" s="451"/>
      <c r="E69" s="451"/>
      <c r="F69" s="451">
        <v>1</v>
      </c>
      <c r="G69" s="451"/>
      <c r="H69" s="451"/>
      <c r="I69" s="451">
        <f t="shared" si="1"/>
        <v>0</v>
      </c>
      <c r="J69" s="451">
        <f t="shared" si="1"/>
        <v>1</v>
      </c>
      <c r="K69" s="451">
        <f t="shared" si="2"/>
        <v>1</v>
      </c>
      <c r="L69" s="1"/>
    </row>
    <row r="70" spans="2:17" ht="15">
      <c r="B70" s="591" t="s">
        <v>227</v>
      </c>
      <c r="C70" s="451">
        <f t="shared" ref="C70:K70" si="3">SUM(C65:C69)</f>
        <v>118</v>
      </c>
      <c r="D70" s="451">
        <f t="shared" si="3"/>
        <v>263</v>
      </c>
      <c r="E70" s="451">
        <f t="shared" si="3"/>
        <v>203</v>
      </c>
      <c r="F70" s="451">
        <f t="shared" si="3"/>
        <v>316</v>
      </c>
      <c r="G70" s="451">
        <f t="shared" si="3"/>
        <v>21</v>
      </c>
      <c r="H70" s="451">
        <f t="shared" si="3"/>
        <v>39</v>
      </c>
      <c r="I70" s="451">
        <f t="shared" si="3"/>
        <v>342</v>
      </c>
      <c r="J70" s="451">
        <f t="shared" si="3"/>
        <v>618</v>
      </c>
      <c r="K70" s="451">
        <f t="shared" si="3"/>
        <v>960</v>
      </c>
      <c r="L70" s="1"/>
    </row>
    <row r="71" spans="2:17" ht="15">
      <c r="B71" s="592"/>
      <c r="C71" s="590">
        <f>C70+D70</f>
        <v>381</v>
      </c>
      <c r="D71" s="590"/>
      <c r="E71" s="590">
        <f>E70+F70</f>
        <v>519</v>
      </c>
      <c r="F71" s="590"/>
      <c r="G71" s="590">
        <f>G70+H70</f>
        <v>60</v>
      </c>
      <c r="H71" s="590"/>
      <c r="I71" s="590">
        <f>I70+J70</f>
        <v>960</v>
      </c>
      <c r="J71" s="590"/>
      <c r="K71" s="455"/>
      <c r="L71" s="1"/>
    </row>
    <row r="72" spans="2:17" ht="15">
      <c r="B72" s="82"/>
      <c r="C72" s="82"/>
      <c r="D72" s="82"/>
      <c r="E72" s="82"/>
      <c r="F72" s="82"/>
      <c r="G72" s="82"/>
      <c r="H72" s="82"/>
      <c r="I72" s="82"/>
      <c r="J72" s="82"/>
      <c r="K72" s="82"/>
      <c r="L72" s="82"/>
      <c r="M72" s="82"/>
      <c r="N72" s="82"/>
      <c r="O72" s="1"/>
      <c r="P72" s="1"/>
    </row>
    <row r="73" spans="2:17" ht="15">
      <c r="B73" s="82"/>
      <c r="C73" s="82"/>
      <c r="D73" s="82"/>
      <c r="E73" s="82"/>
      <c r="F73" s="82"/>
      <c r="G73" s="82"/>
      <c r="H73" s="82"/>
      <c r="I73" s="82"/>
      <c r="J73" s="82"/>
      <c r="K73" s="82"/>
      <c r="L73" s="82"/>
      <c r="M73" s="82"/>
      <c r="N73" s="82"/>
      <c r="O73" s="1"/>
      <c r="P73" s="1"/>
    </row>
    <row r="74" spans="2:17" ht="15">
      <c r="B74" s="593" t="s">
        <v>4</v>
      </c>
      <c r="C74" s="594"/>
      <c r="D74" s="594"/>
      <c r="E74" s="594"/>
      <c r="F74" s="594"/>
      <c r="G74" s="594"/>
      <c r="H74" s="594"/>
      <c r="I74" s="594"/>
      <c r="J74" s="594"/>
      <c r="K74" s="594"/>
      <c r="L74" s="548"/>
      <c r="M74" s="82"/>
      <c r="N74" s="82"/>
      <c r="O74" s="1"/>
      <c r="P74" s="1"/>
    </row>
    <row r="75" spans="2:17" ht="29.25" customHeight="1">
      <c r="B75" s="602" t="s">
        <v>102</v>
      </c>
      <c r="C75" s="603"/>
      <c r="D75" s="603"/>
      <c r="E75" s="603"/>
      <c r="F75" s="603"/>
      <c r="G75" s="603"/>
      <c r="H75" s="603"/>
      <c r="I75" s="603"/>
      <c r="J75" s="603"/>
      <c r="K75" s="603"/>
      <c r="L75" s="108"/>
      <c r="M75" s="120"/>
      <c r="N75" s="82"/>
      <c r="O75" s="1"/>
      <c r="P75" s="1"/>
    </row>
    <row r="76" spans="2:17" ht="15">
      <c r="B76" s="583" t="s">
        <v>239</v>
      </c>
      <c r="C76" s="588" t="s">
        <v>1</v>
      </c>
      <c r="D76" s="588"/>
      <c r="E76" s="588" t="s">
        <v>2</v>
      </c>
      <c r="F76" s="588"/>
      <c r="G76" s="588" t="s">
        <v>3</v>
      </c>
      <c r="H76" s="588"/>
      <c r="I76" s="589" t="s">
        <v>243</v>
      </c>
      <c r="J76" s="578"/>
      <c r="K76" s="578"/>
      <c r="L76" s="82"/>
      <c r="M76" s="1"/>
      <c r="N76" s="1"/>
    </row>
    <row r="77" spans="2:17" ht="15">
      <c r="B77" s="584"/>
      <c r="C77" s="30" t="s">
        <v>219</v>
      </c>
      <c r="D77" s="30" t="s">
        <v>220</v>
      </c>
      <c r="E77" s="30" t="s">
        <v>219</v>
      </c>
      <c r="F77" s="30" t="s">
        <v>220</v>
      </c>
      <c r="G77" s="30" t="s">
        <v>219</v>
      </c>
      <c r="H77" s="30" t="s">
        <v>220</v>
      </c>
      <c r="I77" s="30" t="s">
        <v>219</v>
      </c>
      <c r="J77" s="30" t="s">
        <v>220</v>
      </c>
      <c r="K77" s="79" t="s">
        <v>222</v>
      </c>
      <c r="L77" s="82"/>
      <c r="M77" s="1"/>
      <c r="N77" s="1"/>
    </row>
    <row r="78" spans="2:17" ht="15">
      <c r="B78" s="458" t="s">
        <v>225</v>
      </c>
      <c r="C78" s="455">
        <f>C65/$C$70</f>
        <v>0.34745762711864409</v>
      </c>
      <c r="D78" s="455">
        <f>D65/$D$70</f>
        <v>0.20152091254752852</v>
      </c>
      <c r="E78" s="455">
        <f>E65/$E$70</f>
        <v>0.49753694581280788</v>
      </c>
      <c r="F78" s="455">
        <f>F65/$F$70</f>
        <v>0.21835443037974683</v>
      </c>
      <c r="G78" s="455">
        <f>G65/$G$70</f>
        <v>0.2857142857142857</v>
      </c>
      <c r="H78" s="455">
        <f>H65/$H$70</f>
        <v>0</v>
      </c>
      <c r="I78" s="455">
        <f>I65/$I$70</f>
        <v>0.43274853801169588</v>
      </c>
      <c r="J78" s="455">
        <f>J65/$J$70</f>
        <v>0.19741100323624594</v>
      </c>
      <c r="K78" s="455">
        <f>K65/$K$70</f>
        <v>0.28125</v>
      </c>
      <c r="L78" s="82"/>
      <c r="M78" s="1"/>
      <c r="N78" s="1"/>
    </row>
    <row r="79" spans="2:17" ht="15">
      <c r="B79" s="84" t="s">
        <v>233</v>
      </c>
      <c r="C79" s="455">
        <f>C66/$C$70</f>
        <v>0.5</v>
      </c>
      <c r="D79" s="455">
        <f>D66/$D$70</f>
        <v>0.69201520912547532</v>
      </c>
      <c r="E79" s="455">
        <f>E66/$E$70</f>
        <v>0.30049261083743845</v>
      </c>
      <c r="F79" s="455">
        <f>F66/$F$70</f>
        <v>0.63607594936708856</v>
      </c>
      <c r="G79" s="455">
        <f>G66/$G$70</f>
        <v>0.47619047619047616</v>
      </c>
      <c r="H79" s="455">
        <f>H66/$H$70</f>
        <v>0.92307692307692313</v>
      </c>
      <c r="I79" s="455">
        <f>I66/$I$70</f>
        <v>0.38011695906432746</v>
      </c>
      <c r="J79" s="455">
        <f>J66/$J$70</f>
        <v>0.67799352750809061</v>
      </c>
      <c r="K79" s="455">
        <f>K66/$K$70</f>
        <v>0.57187500000000002</v>
      </c>
      <c r="L79" s="82"/>
      <c r="M79" s="1"/>
      <c r="N79" s="1"/>
    </row>
    <row r="80" spans="2:17" ht="15">
      <c r="B80" s="84" t="s">
        <v>241</v>
      </c>
      <c r="C80" s="455">
        <f>C67/$C$70</f>
        <v>0.1271186440677966</v>
      </c>
      <c r="D80" s="455">
        <f>D67/$D$70</f>
        <v>8.7452471482889732E-2</v>
      </c>
      <c r="E80" s="455">
        <f>E67/$E$70</f>
        <v>0.17241379310344829</v>
      </c>
      <c r="F80" s="455">
        <f>F67/$F$70</f>
        <v>0.11708860759493671</v>
      </c>
      <c r="G80" s="455">
        <f>G67/$G$70</f>
        <v>0.23809523809523808</v>
      </c>
      <c r="H80" s="455">
        <f>H67/$H$70</f>
        <v>7.6923076923076927E-2</v>
      </c>
      <c r="I80" s="455">
        <f>I67/$I$70</f>
        <v>0.16081871345029239</v>
      </c>
      <c r="J80" s="455">
        <f>J67/$J$70</f>
        <v>0.10194174757281553</v>
      </c>
      <c r="K80" s="455">
        <f>K67/$K$70</f>
        <v>0.12291666666666666</v>
      </c>
      <c r="L80" s="82"/>
      <c r="M80" s="1"/>
      <c r="N80" s="1"/>
    </row>
    <row r="81" spans="2:16" ht="15">
      <c r="B81" s="84" t="s">
        <v>242</v>
      </c>
      <c r="C81" s="455">
        <f>C68/$C$70</f>
        <v>2.5423728813559324E-2</v>
      </c>
      <c r="D81" s="455">
        <f>D68/$D$70</f>
        <v>1.9011406844106463E-2</v>
      </c>
      <c r="E81" s="455">
        <f>E68/$E$70</f>
        <v>2.9556650246305417E-2</v>
      </c>
      <c r="F81" s="455">
        <f>F68/$F$70</f>
        <v>2.5316455696202531E-2</v>
      </c>
      <c r="G81" s="455">
        <f>G68/$G$70</f>
        <v>0</v>
      </c>
      <c r="H81" s="455">
        <f>H68/$H$70</f>
        <v>0</v>
      </c>
      <c r="I81" s="455">
        <f>I68/$I$70</f>
        <v>2.6315789473684209E-2</v>
      </c>
      <c r="J81" s="455">
        <f>J68/$J$70</f>
        <v>2.1035598705501618E-2</v>
      </c>
      <c r="K81" s="455">
        <f>K68/$K$70</f>
        <v>2.2916666666666665E-2</v>
      </c>
      <c r="L81" s="82"/>
      <c r="M81" s="1"/>
      <c r="N81" s="1"/>
    </row>
    <row r="82" spans="2:16" ht="15">
      <c r="B82" s="84" t="s">
        <v>235</v>
      </c>
      <c r="C82" s="455">
        <f>C69/$C$70</f>
        <v>0</v>
      </c>
      <c r="D82" s="455">
        <f>D69/$D$70</f>
        <v>0</v>
      </c>
      <c r="E82" s="455">
        <f>E69/$E$70</f>
        <v>0</v>
      </c>
      <c r="F82" s="455">
        <f>F69/$F$70</f>
        <v>3.1645569620253164E-3</v>
      </c>
      <c r="G82" s="455">
        <f>G69/$G$70</f>
        <v>0</v>
      </c>
      <c r="H82" s="455">
        <f>H69/$H$70</f>
        <v>0</v>
      </c>
      <c r="I82" s="455">
        <f>I69/$I$70</f>
        <v>0</v>
      </c>
      <c r="J82" s="130">
        <f>J69/$J$70</f>
        <v>1.6181229773462784E-3</v>
      </c>
      <c r="K82" s="130">
        <f>K69/$K$70</f>
        <v>1.0416666666666667E-3</v>
      </c>
      <c r="L82" s="82"/>
      <c r="M82" s="1"/>
      <c r="N82" s="1"/>
    </row>
    <row r="83" spans="2:16" ht="17.25">
      <c r="B83" s="431" t="s">
        <v>244</v>
      </c>
      <c r="C83" s="599">
        <f>C71/$I$71</f>
        <v>0.39687499999999998</v>
      </c>
      <c r="D83" s="599"/>
      <c r="E83" s="599">
        <f>E71/$I$71</f>
        <v>0.54062500000000002</v>
      </c>
      <c r="F83" s="599"/>
      <c r="G83" s="599">
        <f>G71/$I$71</f>
        <v>6.25E-2</v>
      </c>
      <c r="H83" s="599"/>
      <c r="I83" s="599">
        <f>I71/I71</f>
        <v>1</v>
      </c>
      <c r="J83" s="599"/>
      <c r="K83" s="455"/>
      <c r="L83" s="82"/>
      <c r="M83" s="1"/>
      <c r="N83" s="1"/>
    </row>
    <row r="84" spans="2:16" ht="17.25" customHeight="1">
      <c r="B84" s="600" t="s">
        <v>245</v>
      </c>
      <c r="C84" s="600"/>
      <c r="D84" s="600"/>
      <c r="E84" s="600"/>
      <c r="F84" s="600"/>
      <c r="G84" s="600"/>
      <c r="H84" s="600"/>
      <c r="I84" s="600"/>
      <c r="J84" s="600"/>
      <c r="K84" s="600"/>
      <c r="L84" s="101"/>
      <c r="M84" s="82"/>
      <c r="N84" s="82"/>
      <c r="O84" s="1"/>
      <c r="P84" s="1"/>
    </row>
    <row r="85" spans="2:16" ht="15">
      <c r="B85" s="85"/>
      <c r="C85" s="82"/>
      <c r="D85" s="82"/>
      <c r="E85" s="82"/>
      <c r="F85" s="82"/>
      <c r="G85" s="82"/>
      <c r="H85" s="82"/>
      <c r="I85" s="82"/>
      <c r="J85" s="82"/>
      <c r="K85" s="82"/>
      <c r="L85" s="82"/>
      <c r="M85" s="82"/>
      <c r="N85" s="82"/>
      <c r="O85" s="1"/>
      <c r="P85" s="1"/>
    </row>
    <row r="86" spans="2:16" ht="15">
      <c r="B86" s="85"/>
      <c r="C86" s="82"/>
      <c r="D86" s="82"/>
      <c r="E86" s="82"/>
      <c r="F86" s="82"/>
      <c r="G86" s="82"/>
      <c r="H86" s="82"/>
      <c r="I86" s="82"/>
      <c r="J86" s="82"/>
      <c r="K86" s="82"/>
      <c r="L86" s="82"/>
      <c r="M86" s="82"/>
      <c r="N86" s="82"/>
      <c r="O86" s="1"/>
      <c r="P86" s="1"/>
    </row>
    <row r="87" spans="2:16" ht="30" customHeight="1">
      <c r="B87" s="601" t="s">
        <v>246</v>
      </c>
      <c r="C87" s="601"/>
      <c r="D87" s="601"/>
      <c r="E87" s="601"/>
      <c r="F87" s="601"/>
      <c r="G87" s="601"/>
      <c r="H87" s="82"/>
      <c r="I87" s="82"/>
      <c r="J87" s="82"/>
      <c r="K87" s="82"/>
      <c r="L87" s="82"/>
      <c r="M87" s="82"/>
      <c r="N87" s="82"/>
      <c r="O87" s="1"/>
      <c r="P87" s="1"/>
    </row>
    <row r="88" spans="2:16" ht="15">
      <c r="B88" s="111"/>
      <c r="C88" s="611" t="s">
        <v>247</v>
      </c>
      <c r="D88" s="611"/>
      <c r="E88" s="611"/>
      <c r="F88" s="611" t="s">
        <v>15</v>
      </c>
      <c r="G88" s="611"/>
      <c r="H88" s="82"/>
      <c r="I88" s="82"/>
      <c r="J88" s="82"/>
      <c r="K88" s="82"/>
      <c r="L88" s="82"/>
      <c r="M88" s="82"/>
      <c r="N88" s="82"/>
      <c r="O88" s="1"/>
      <c r="P88" s="1"/>
    </row>
    <row r="89" spans="2:16" ht="15">
      <c r="B89" s="460" t="s">
        <v>230</v>
      </c>
      <c r="C89" s="438" t="s">
        <v>219</v>
      </c>
      <c r="D89" s="439" t="s">
        <v>220</v>
      </c>
      <c r="E89" s="438" t="s">
        <v>222</v>
      </c>
      <c r="F89" s="439" t="s">
        <v>219</v>
      </c>
      <c r="G89" s="439" t="s">
        <v>220</v>
      </c>
      <c r="H89" s="82"/>
      <c r="I89" s="82"/>
      <c r="J89" s="82"/>
      <c r="K89" s="82"/>
      <c r="L89" s="82"/>
      <c r="M89" s="82"/>
      <c r="N89" s="82"/>
      <c r="O89" s="1"/>
      <c r="P89" s="1"/>
    </row>
    <row r="90" spans="2:16" ht="15">
      <c r="B90" s="458" t="s">
        <v>6</v>
      </c>
      <c r="C90" s="89">
        <v>342</v>
      </c>
      <c r="D90" s="89">
        <v>618</v>
      </c>
      <c r="E90" s="89">
        <f>C90+D90</f>
        <v>960</v>
      </c>
      <c r="F90" s="94">
        <v>0.35625000000000001</v>
      </c>
      <c r="G90" s="94">
        <v>0.64375000000000004</v>
      </c>
      <c r="H90" s="82"/>
      <c r="I90" s="82"/>
      <c r="J90" s="82"/>
      <c r="K90" s="82"/>
      <c r="L90" s="82"/>
      <c r="M90" s="82"/>
      <c r="N90" s="82"/>
      <c r="O90" s="1"/>
      <c r="P90" s="1"/>
    </row>
    <row r="91" spans="2:16" ht="15">
      <c r="B91" s="458" t="s">
        <v>7</v>
      </c>
      <c r="C91" s="451">
        <v>420</v>
      </c>
      <c r="D91" s="451">
        <v>1219</v>
      </c>
      <c r="E91" s="451">
        <v>1639</v>
      </c>
      <c r="F91" s="93">
        <v>0.26</v>
      </c>
      <c r="G91" s="93">
        <v>0.74</v>
      </c>
      <c r="H91" s="82"/>
      <c r="I91" s="82"/>
      <c r="J91" s="82"/>
      <c r="K91" s="82"/>
      <c r="L91" s="82"/>
      <c r="M91" s="82"/>
      <c r="N91" s="82"/>
      <c r="O91" s="1"/>
      <c r="P91" s="1"/>
    </row>
    <row r="92" spans="2:16" ht="33" customHeight="1">
      <c r="B92" s="615" t="s">
        <v>620</v>
      </c>
      <c r="C92" s="616"/>
      <c r="D92" s="616"/>
      <c r="E92" s="616"/>
      <c r="F92" s="616"/>
      <c r="G92" s="616"/>
      <c r="H92" s="82"/>
      <c r="I92" s="82"/>
      <c r="J92" s="82"/>
      <c r="K92" s="82"/>
      <c r="L92" s="82"/>
      <c r="M92" s="82"/>
      <c r="N92" s="82"/>
      <c r="O92" s="1"/>
      <c r="P92" s="1"/>
    </row>
    <row r="93" spans="2:16" ht="15">
      <c r="B93" s="103"/>
      <c r="C93" s="103"/>
      <c r="D93" s="103"/>
      <c r="E93" s="103"/>
      <c r="F93" s="103"/>
      <c r="G93" s="103"/>
      <c r="H93" s="82"/>
      <c r="I93" s="82"/>
      <c r="J93" s="82"/>
      <c r="K93" s="82"/>
      <c r="L93" s="82"/>
      <c r="M93" s="82"/>
      <c r="N93" s="82"/>
      <c r="O93" s="1"/>
      <c r="P93" s="1"/>
    </row>
    <row r="94" spans="2:16" ht="15">
      <c r="B94" s="103"/>
      <c r="C94" s="103"/>
      <c r="D94" s="103"/>
      <c r="E94" s="103"/>
      <c r="F94" s="103"/>
      <c r="G94" s="103"/>
      <c r="H94" s="82"/>
      <c r="I94" s="82"/>
      <c r="J94" s="82"/>
      <c r="K94" s="82"/>
      <c r="L94" s="82"/>
      <c r="M94" s="82"/>
      <c r="N94" s="82"/>
      <c r="O94" s="1"/>
      <c r="P94" s="1"/>
    </row>
    <row r="95" spans="2:16" ht="30" customHeight="1">
      <c r="B95" s="612" t="s">
        <v>248</v>
      </c>
      <c r="C95" s="612"/>
      <c r="D95" s="612"/>
      <c r="E95" s="612"/>
      <c r="F95" s="612"/>
      <c r="G95" s="612"/>
      <c r="H95" s="82"/>
      <c r="I95" s="82"/>
      <c r="J95" s="82"/>
      <c r="K95" s="82"/>
      <c r="L95" s="82"/>
      <c r="M95" s="82"/>
      <c r="N95" s="82"/>
      <c r="O95" s="1"/>
      <c r="P95" s="1"/>
    </row>
    <row r="96" spans="2:16" ht="30">
      <c r="B96" s="457" t="s">
        <v>224</v>
      </c>
      <c r="C96" s="437" t="s">
        <v>249</v>
      </c>
      <c r="D96" s="437" t="s">
        <v>250</v>
      </c>
      <c r="E96" s="437" t="s">
        <v>251</v>
      </c>
      <c r="F96" s="437" t="s">
        <v>257</v>
      </c>
      <c r="G96" s="436" t="s">
        <v>252</v>
      </c>
      <c r="H96" s="82"/>
      <c r="I96" s="82"/>
      <c r="J96" s="82"/>
      <c r="K96" s="82"/>
      <c r="L96" s="82"/>
      <c r="M96" s="82"/>
      <c r="N96" s="82"/>
      <c r="O96" s="1"/>
      <c r="P96" s="1"/>
    </row>
    <row r="97" spans="2:16" ht="15">
      <c r="B97" s="458" t="s">
        <v>225</v>
      </c>
      <c r="C97" s="89">
        <v>98</v>
      </c>
      <c r="D97" s="89">
        <v>163</v>
      </c>
      <c r="E97" s="89">
        <v>9</v>
      </c>
      <c r="F97" s="89"/>
      <c r="G97" s="89">
        <v>270</v>
      </c>
      <c r="H97" s="82"/>
      <c r="I97" s="82"/>
      <c r="J97" s="82"/>
      <c r="K97" s="82"/>
      <c r="L97" s="82"/>
      <c r="M97" s="82"/>
      <c r="N97" s="82"/>
      <c r="O97" s="1"/>
      <c r="P97" s="1"/>
    </row>
    <row r="98" spans="2:16" ht="15">
      <c r="B98" s="458" t="s">
        <v>226</v>
      </c>
      <c r="C98" s="451">
        <v>566</v>
      </c>
      <c r="D98" s="451">
        <v>120</v>
      </c>
      <c r="E98" s="451">
        <v>3</v>
      </c>
      <c r="F98" s="451">
        <v>1</v>
      </c>
      <c r="G98" s="451">
        <v>690</v>
      </c>
      <c r="H98" s="82"/>
      <c r="I98" s="82"/>
      <c r="J98" s="82"/>
      <c r="K98" s="82"/>
      <c r="L98" s="82"/>
      <c r="M98" s="82"/>
      <c r="N98" s="82"/>
      <c r="O98" s="1"/>
      <c r="P98" s="1"/>
    </row>
    <row r="99" spans="2:16" ht="15">
      <c r="B99" s="458" t="s">
        <v>227</v>
      </c>
      <c r="C99" s="451">
        <v>664</v>
      </c>
      <c r="D99" s="451">
        <v>283</v>
      </c>
      <c r="E99" s="451">
        <v>12</v>
      </c>
      <c r="F99" s="451">
        <v>1</v>
      </c>
      <c r="G99" s="451">
        <v>960</v>
      </c>
      <c r="H99" s="82"/>
      <c r="I99" s="82"/>
      <c r="J99" s="82"/>
      <c r="K99" s="82"/>
      <c r="L99" s="82"/>
      <c r="M99" s="82"/>
      <c r="N99" s="82"/>
      <c r="O99" s="1"/>
      <c r="P99" s="1"/>
    </row>
    <row r="100" spans="2:16" ht="15">
      <c r="B100" s="100"/>
      <c r="C100" s="98"/>
      <c r="D100" s="98"/>
      <c r="E100" s="98"/>
      <c r="F100" s="98"/>
      <c r="G100" s="98"/>
      <c r="H100" s="82"/>
      <c r="I100" s="82"/>
      <c r="J100" s="82"/>
      <c r="K100" s="82"/>
      <c r="L100" s="82"/>
      <c r="M100" s="82"/>
      <c r="N100" s="82"/>
      <c r="O100" s="1"/>
      <c r="P100" s="1"/>
    </row>
    <row r="101" spans="2:16" ht="15">
      <c r="B101" s="101"/>
      <c r="C101" s="109"/>
      <c r="D101" s="109"/>
      <c r="E101" s="109"/>
      <c r="F101" s="109"/>
      <c r="G101" s="109"/>
      <c r="H101" s="82"/>
      <c r="I101" s="82"/>
      <c r="J101" s="82"/>
      <c r="K101" s="82"/>
      <c r="L101" s="82"/>
      <c r="M101" s="82"/>
      <c r="N101" s="82"/>
      <c r="O101" s="1"/>
      <c r="P101" s="1"/>
    </row>
    <row r="102" spans="2:16" ht="30" customHeight="1">
      <c r="B102" s="613" t="s">
        <v>253</v>
      </c>
      <c r="C102" s="613"/>
      <c r="D102" s="613"/>
      <c r="E102" s="127"/>
      <c r="F102" s="127"/>
      <c r="G102" s="114"/>
      <c r="H102" s="82"/>
      <c r="I102" s="82"/>
      <c r="J102" s="82"/>
      <c r="K102" s="82"/>
      <c r="L102" s="82"/>
      <c r="M102" s="82"/>
      <c r="N102" s="82"/>
      <c r="O102" s="1"/>
      <c r="P102" s="1"/>
    </row>
    <row r="103" spans="2:16" ht="15" customHeight="1">
      <c r="B103" s="614"/>
      <c r="C103" s="614"/>
      <c r="D103" s="341" t="s">
        <v>601</v>
      </c>
      <c r="E103" s="127"/>
      <c r="F103" s="112"/>
      <c r="G103" s="112"/>
      <c r="H103" s="82"/>
      <c r="I103" s="82"/>
      <c r="J103" s="82"/>
      <c r="K103" s="82"/>
      <c r="L103" s="82"/>
      <c r="M103" s="82"/>
      <c r="N103" s="82"/>
      <c r="O103" s="1"/>
      <c r="P103" s="1"/>
    </row>
    <row r="104" spans="2:16" ht="15">
      <c r="B104" s="592" t="s">
        <v>471</v>
      </c>
      <c r="C104" s="592"/>
      <c r="D104" s="134">
        <v>32.904830246913491</v>
      </c>
      <c r="E104" s="127"/>
      <c r="F104" s="82"/>
      <c r="G104" s="82"/>
      <c r="H104" s="82"/>
      <c r="I104" s="82"/>
      <c r="J104" s="82"/>
      <c r="K104" s="82"/>
      <c r="L104" s="82"/>
      <c r="M104" s="82"/>
      <c r="N104" s="82"/>
      <c r="O104" s="1"/>
      <c r="P104" s="1"/>
    </row>
    <row r="105" spans="2:16" ht="15">
      <c r="B105" s="604" t="s">
        <v>472</v>
      </c>
      <c r="C105" s="604"/>
      <c r="D105" s="135">
        <v>28.249600694444439</v>
      </c>
      <c r="E105" s="127"/>
      <c r="F105" s="82"/>
      <c r="G105" s="82"/>
      <c r="H105" s="82"/>
      <c r="I105" s="82"/>
      <c r="J105" s="82"/>
      <c r="K105" s="82"/>
      <c r="L105" s="82"/>
      <c r="M105" s="82"/>
      <c r="N105" s="82"/>
      <c r="O105" s="1"/>
      <c r="P105" s="1"/>
    </row>
    <row r="106" spans="2:16" ht="15">
      <c r="B106" s="604" t="s">
        <v>252</v>
      </c>
      <c r="C106" s="604"/>
      <c r="D106" s="135">
        <v>32.439307291666623</v>
      </c>
      <c r="E106" s="127"/>
      <c r="F106" s="110"/>
      <c r="G106" s="110"/>
      <c r="H106" s="82"/>
      <c r="I106" s="82"/>
      <c r="J106" s="82"/>
      <c r="K106" s="82"/>
      <c r="L106" s="82"/>
      <c r="M106" s="82"/>
      <c r="N106" s="82"/>
      <c r="O106" s="1"/>
      <c r="P106" s="1"/>
    </row>
    <row r="107" spans="2:16" ht="15">
      <c r="B107" s="605" t="s">
        <v>473</v>
      </c>
      <c r="C107" s="605"/>
      <c r="D107" s="605"/>
      <c r="E107" s="127"/>
      <c r="F107" s="110"/>
      <c r="G107" s="110"/>
      <c r="H107" s="82"/>
      <c r="I107" s="82"/>
      <c r="J107" s="82"/>
      <c r="K107" s="82"/>
      <c r="L107" s="82"/>
      <c r="M107" s="82"/>
      <c r="N107" s="82"/>
      <c r="O107" s="1"/>
      <c r="P107" s="1"/>
    </row>
    <row r="108" spans="2:16" ht="30" customHeight="1">
      <c r="B108" s="606"/>
      <c r="C108" s="606"/>
      <c r="D108" s="606"/>
      <c r="E108" s="127"/>
      <c r="F108" s="113"/>
      <c r="G108" s="113"/>
      <c r="H108" s="82"/>
      <c r="I108" s="82"/>
      <c r="J108" s="82"/>
      <c r="K108" s="82"/>
      <c r="L108" s="82"/>
      <c r="M108" s="82"/>
      <c r="N108" s="82"/>
      <c r="O108" s="1"/>
      <c r="P108" s="1"/>
    </row>
    <row r="109" spans="2:16" ht="15">
      <c r="B109" s="103"/>
      <c r="C109" s="103"/>
      <c r="D109" s="103"/>
      <c r="E109" s="103"/>
      <c r="F109" s="103"/>
      <c r="G109" s="103"/>
      <c r="H109" s="82"/>
      <c r="I109" s="82"/>
      <c r="J109" s="82"/>
      <c r="K109" s="82"/>
      <c r="L109" s="82"/>
      <c r="M109" s="82"/>
      <c r="N109" s="82"/>
      <c r="O109" s="1"/>
      <c r="P109" s="1"/>
    </row>
    <row r="110" spans="2:16" ht="15">
      <c r="B110" s="103"/>
      <c r="C110" s="103"/>
      <c r="D110" s="103"/>
      <c r="E110" s="103"/>
      <c r="F110" s="103"/>
      <c r="G110" s="103"/>
      <c r="H110" s="82"/>
      <c r="I110" s="82"/>
      <c r="J110" s="82"/>
      <c r="K110" s="82"/>
      <c r="L110" s="82"/>
      <c r="M110" s="82"/>
      <c r="N110" s="82"/>
      <c r="O110" s="1"/>
      <c r="P110" s="1"/>
    </row>
    <row r="111" spans="2:16" ht="15">
      <c r="B111" s="82"/>
      <c r="C111" s="82"/>
      <c r="D111" s="82"/>
      <c r="E111" s="82"/>
      <c r="F111" s="82"/>
      <c r="G111" s="82"/>
      <c r="H111" s="82"/>
      <c r="I111" s="82"/>
      <c r="J111" s="82"/>
      <c r="K111" s="82"/>
      <c r="L111" s="82"/>
      <c r="M111" s="82"/>
      <c r="N111" s="82"/>
      <c r="O111" s="1"/>
      <c r="P111" s="1"/>
    </row>
    <row r="112" spans="2:16" ht="27.75" customHeight="1">
      <c r="B112" s="607" t="s">
        <v>474</v>
      </c>
      <c r="C112" s="608"/>
      <c r="D112" s="608"/>
      <c r="E112" s="127"/>
      <c r="F112" s="82"/>
      <c r="G112" s="82"/>
      <c r="H112" s="82"/>
      <c r="I112" s="82"/>
      <c r="J112" s="82"/>
      <c r="K112" s="82"/>
      <c r="L112" s="82"/>
      <c r="M112" s="82"/>
      <c r="N112" s="82"/>
      <c r="O112" s="1"/>
      <c r="P112" s="1"/>
    </row>
    <row r="113" spans="2:16" ht="15">
      <c r="B113" s="320" t="s">
        <v>255</v>
      </c>
      <c r="C113" s="30" t="s">
        <v>220</v>
      </c>
      <c r="D113" s="30" t="s">
        <v>219</v>
      </c>
      <c r="E113" s="453"/>
      <c r="F113" s="82"/>
      <c r="G113" s="82"/>
      <c r="H113" s="82"/>
      <c r="I113" s="82"/>
      <c r="J113" s="82"/>
      <c r="K113" s="82"/>
      <c r="L113" s="82"/>
      <c r="M113" s="82"/>
      <c r="N113" s="82"/>
      <c r="O113" s="1"/>
      <c r="P113" s="1"/>
    </row>
    <row r="114" spans="2:16" ht="15">
      <c r="B114" s="456" t="s">
        <v>249</v>
      </c>
      <c r="C114" s="136">
        <v>37.79771409305463</v>
      </c>
      <c r="D114" s="136">
        <v>33.172956909361119</v>
      </c>
      <c r="E114" s="453"/>
      <c r="F114" s="82"/>
      <c r="G114" s="82"/>
      <c r="H114" s="82"/>
      <c r="I114" s="82"/>
      <c r="J114" s="82"/>
      <c r="K114" s="82"/>
      <c r="L114" s="82"/>
      <c r="M114" s="82"/>
      <c r="N114" s="82"/>
      <c r="O114" s="1"/>
      <c r="P114" s="1"/>
    </row>
    <row r="115" spans="2:16" ht="15">
      <c r="B115" s="432" t="s">
        <v>276</v>
      </c>
      <c r="C115" s="137">
        <v>31.575932773109287</v>
      </c>
      <c r="D115" s="137">
        <v>29.576247557003292</v>
      </c>
      <c r="E115" s="453"/>
      <c r="F115" s="82"/>
      <c r="G115" s="82"/>
      <c r="H115" s="82"/>
      <c r="I115" s="82"/>
      <c r="J115" s="82"/>
      <c r="K115" s="82"/>
      <c r="L115" s="82"/>
      <c r="M115" s="82"/>
      <c r="N115" s="82"/>
      <c r="O115" s="1"/>
      <c r="P115" s="1"/>
    </row>
    <row r="116" spans="2:16" ht="15">
      <c r="B116" s="432" t="s">
        <v>251</v>
      </c>
      <c r="C116" s="137">
        <v>26.639473684210525</v>
      </c>
      <c r="D116" s="137">
        <v>21.084294117647055</v>
      </c>
      <c r="E116" s="453"/>
      <c r="F116" s="82"/>
      <c r="G116" s="82"/>
      <c r="H116" s="82"/>
      <c r="I116" s="82"/>
      <c r="J116" s="82"/>
      <c r="K116" s="82"/>
      <c r="L116" s="82"/>
      <c r="M116" s="82"/>
      <c r="N116" s="82"/>
      <c r="O116" s="1"/>
      <c r="P116" s="1"/>
    </row>
    <row r="117" spans="2:16" ht="15">
      <c r="B117" s="432" t="s">
        <v>277</v>
      </c>
      <c r="C117" s="137">
        <v>38</v>
      </c>
      <c r="D117" s="137">
        <v>30.431764705882355</v>
      </c>
      <c r="E117" s="453"/>
      <c r="F117" s="82"/>
      <c r="G117" s="82"/>
      <c r="H117" s="82"/>
      <c r="I117" s="82"/>
      <c r="J117" s="82"/>
      <c r="K117" s="82"/>
      <c r="L117" s="82"/>
      <c r="M117" s="82"/>
      <c r="N117" s="82"/>
      <c r="O117" s="1"/>
      <c r="P117" s="1"/>
    </row>
    <row r="118" spans="2:16" ht="15">
      <c r="B118" s="458" t="s">
        <v>222</v>
      </c>
      <c r="C118" s="137">
        <v>34.182407132243725</v>
      </c>
      <c r="D118" s="137">
        <v>29.99023382045926</v>
      </c>
      <c r="E118" s="453"/>
      <c r="F118" s="82"/>
      <c r="G118" s="82"/>
      <c r="H118" s="82"/>
      <c r="I118" s="82"/>
      <c r="J118" s="82"/>
      <c r="K118" s="82"/>
      <c r="L118" s="82"/>
      <c r="M118" s="82"/>
      <c r="N118" s="82"/>
      <c r="O118" s="1"/>
      <c r="P118" s="1"/>
    </row>
    <row r="119" spans="2:16" ht="15">
      <c r="B119" s="363" t="s">
        <v>254</v>
      </c>
      <c r="C119" s="459"/>
      <c r="D119" s="459"/>
      <c r="E119" s="453"/>
      <c r="F119" s="82"/>
      <c r="G119" s="82"/>
      <c r="H119" s="82"/>
      <c r="I119" s="82"/>
      <c r="J119" s="82"/>
      <c r="K119" s="82"/>
      <c r="L119" s="82"/>
      <c r="M119" s="82"/>
      <c r="N119" s="82"/>
      <c r="O119" s="1"/>
      <c r="P119" s="1"/>
    </row>
    <row r="120" spans="2:16" ht="15">
      <c r="B120" s="82"/>
      <c r="C120" s="82"/>
      <c r="D120" s="82"/>
      <c r="E120" s="82"/>
      <c r="F120" s="82"/>
      <c r="G120" s="82"/>
      <c r="H120" s="82"/>
      <c r="I120" s="82"/>
      <c r="J120" s="82"/>
      <c r="K120" s="82"/>
      <c r="L120" s="82"/>
      <c r="M120" s="82"/>
      <c r="N120" s="82"/>
      <c r="O120" s="1"/>
      <c r="P120" s="1"/>
    </row>
    <row r="121" spans="2:16" ht="15">
      <c r="B121" s="82"/>
      <c r="C121" s="82"/>
      <c r="D121" s="82"/>
      <c r="E121" s="82"/>
      <c r="F121" s="82"/>
      <c r="G121" s="82"/>
      <c r="H121" s="82"/>
      <c r="I121" s="82"/>
      <c r="J121" s="82"/>
      <c r="K121" s="82"/>
      <c r="L121" s="82"/>
      <c r="M121" s="82"/>
      <c r="N121" s="82"/>
      <c r="O121" s="1"/>
      <c r="P121" s="1"/>
    </row>
    <row r="122" spans="2:16" ht="30.75" customHeight="1">
      <c r="B122" s="602" t="s">
        <v>255</v>
      </c>
      <c r="C122" s="603"/>
      <c r="D122" s="603"/>
      <c r="E122" s="603"/>
      <c r="F122" s="603"/>
      <c r="G122" s="603"/>
      <c r="H122" s="82"/>
      <c r="I122" s="82"/>
      <c r="J122" s="82"/>
      <c r="K122" s="82"/>
      <c r="L122" s="82"/>
      <c r="M122" s="82"/>
      <c r="N122" s="82"/>
      <c r="O122" s="1"/>
      <c r="P122" s="1"/>
    </row>
    <row r="123" spans="2:16" ht="29.25" customHeight="1">
      <c r="B123" s="320" t="s">
        <v>224</v>
      </c>
      <c r="C123" s="442" t="s">
        <v>249</v>
      </c>
      <c r="D123" s="442" t="s">
        <v>250</v>
      </c>
      <c r="E123" s="442" t="s">
        <v>251</v>
      </c>
      <c r="F123" s="79" t="s">
        <v>257</v>
      </c>
      <c r="G123" s="457" t="s">
        <v>252</v>
      </c>
      <c r="H123" s="82"/>
      <c r="I123" s="82"/>
      <c r="J123" s="82"/>
      <c r="K123" s="82"/>
      <c r="L123" s="82"/>
      <c r="M123" s="82"/>
      <c r="N123" s="82"/>
      <c r="O123" s="1"/>
      <c r="P123" s="1"/>
    </row>
    <row r="124" spans="2:16" ht="15">
      <c r="B124" s="458" t="s">
        <v>225</v>
      </c>
      <c r="C124" s="451">
        <v>2274.2704000000003</v>
      </c>
      <c r="D124" s="451">
        <v>3467</v>
      </c>
      <c r="E124" s="451">
        <v>281</v>
      </c>
      <c r="F124" s="451">
        <v>24</v>
      </c>
      <c r="G124" s="89">
        <v>6046.2704000000003</v>
      </c>
      <c r="H124" s="82"/>
      <c r="I124" s="82"/>
      <c r="J124" s="82"/>
      <c r="K124" s="82"/>
      <c r="L124" s="82"/>
      <c r="M124" s="82"/>
      <c r="N124" s="82"/>
      <c r="O124" s="1"/>
      <c r="P124" s="1"/>
    </row>
    <row r="125" spans="2:16" ht="15">
      <c r="B125" s="458" t="s">
        <v>226</v>
      </c>
      <c r="C125" s="451">
        <v>3981</v>
      </c>
      <c r="D125" s="451">
        <v>2228</v>
      </c>
      <c r="E125" s="451">
        <v>131</v>
      </c>
      <c r="F125" s="451">
        <v>19</v>
      </c>
      <c r="G125" s="451">
        <v>6359</v>
      </c>
      <c r="H125" s="82"/>
      <c r="I125" s="82"/>
      <c r="J125" s="82"/>
      <c r="K125" s="82"/>
      <c r="L125" s="82"/>
      <c r="M125" s="82"/>
      <c r="N125" s="82"/>
      <c r="O125" s="1"/>
      <c r="P125" s="1"/>
    </row>
    <row r="126" spans="2:16" ht="17.25">
      <c r="B126" s="458" t="s">
        <v>256</v>
      </c>
      <c r="C126" s="451">
        <v>6255.2704000000003</v>
      </c>
      <c r="D126" s="451">
        <v>5695</v>
      </c>
      <c r="E126" s="451">
        <v>412</v>
      </c>
      <c r="F126" s="451">
        <v>43</v>
      </c>
      <c r="G126" s="451">
        <v>12405.270400000001</v>
      </c>
      <c r="H126" s="82"/>
      <c r="I126" s="82"/>
      <c r="J126" s="82"/>
      <c r="K126" s="82"/>
      <c r="L126" s="82"/>
      <c r="M126" s="82"/>
      <c r="N126" s="82"/>
      <c r="O126" s="1"/>
      <c r="P126" s="1"/>
    </row>
    <row r="127" spans="2:16" ht="15">
      <c r="B127" s="321" t="s">
        <v>258</v>
      </c>
      <c r="C127" s="75"/>
      <c r="D127" s="75"/>
      <c r="E127" s="75"/>
      <c r="F127" s="75"/>
      <c r="G127" s="75"/>
      <c r="H127" s="82"/>
      <c r="I127" s="82"/>
      <c r="J127" s="82"/>
      <c r="K127" s="82"/>
      <c r="L127" s="82"/>
      <c r="M127" s="82"/>
      <c r="N127" s="82"/>
      <c r="O127" s="1"/>
      <c r="P127" s="1"/>
    </row>
    <row r="128" spans="2:16" ht="15">
      <c r="B128" s="82"/>
      <c r="C128" s="82"/>
      <c r="D128" s="82"/>
      <c r="E128" s="82"/>
      <c r="F128" s="82"/>
      <c r="G128" s="82"/>
      <c r="H128" s="82"/>
      <c r="I128" s="82"/>
      <c r="J128" s="82"/>
      <c r="K128" s="82"/>
      <c r="L128" s="82"/>
      <c r="M128" s="82"/>
      <c r="N128" s="82"/>
      <c r="O128" s="1"/>
      <c r="P128" s="1"/>
    </row>
    <row r="129" spans="2:16" ht="15">
      <c r="B129" s="82"/>
      <c r="C129" s="82"/>
      <c r="D129" s="82"/>
      <c r="E129" s="82"/>
      <c r="F129" s="82"/>
      <c r="G129" s="82"/>
      <c r="H129" s="82"/>
      <c r="I129" s="82"/>
      <c r="J129" s="82"/>
      <c r="K129" s="82"/>
      <c r="L129" s="82"/>
      <c r="M129" s="82"/>
      <c r="N129" s="82"/>
      <c r="O129" s="1"/>
      <c r="P129" s="1"/>
    </row>
    <row r="130" spans="2:16" ht="15">
      <c r="B130" s="609" t="s">
        <v>5</v>
      </c>
      <c r="C130" s="610"/>
      <c r="D130" s="610"/>
      <c r="E130" s="610"/>
      <c r="F130" s="82"/>
      <c r="G130" s="82"/>
      <c r="H130" s="82"/>
      <c r="I130" s="82"/>
      <c r="J130" s="82"/>
      <c r="K130" s="82"/>
      <c r="L130" s="82"/>
      <c r="M130" s="82"/>
      <c r="N130" s="82"/>
      <c r="O130" s="1"/>
      <c r="P130" s="1"/>
    </row>
    <row r="131" spans="2:16" ht="32.25" customHeight="1">
      <c r="B131" s="622" t="s">
        <v>103</v>
      </c>
      <c r="C131" s="622"/>
      <c r="D131" s="622"/>
      <c r="E131" s="622"/>
      <c r="F131" s="82"/>
      <c r="G131" s="82"/>
      <c r="H131" s="1"/>
      <c r="I131" s="1"/>
      <c r="J131" s="1"/>
      <c r="K131" s="1"/>
      <c r="L131" s="1"/>
      <c r="M131" s="1"/>
      <c r="N131" s="3"/>
    </row>
    <row r="132" spans="2:16" ht="15">
      <c r="B132" s="441" t="s">
        <v>227</v>
      </c>
      <c r="C132" s="31" t="s">
        <v>219</v>
      </c>
      <c r="D132" s="31" t="s">
        <v>220</v>
      </c>
      <c r="E132" s="31" t="s">
        <v>222</v>
      </c>
      <c r="F132" s="82"/>
      <c r="G132" s="1"/>
      <c r="H132" s="1"/>
      <c r="I132" s="1"/>
      <c r="J132" s="1"/>
      <c r="K132" s="1"/>
      <c r="L132" s="1"/>
      <c r="M132" s="1"/>
      <c r="N132" s="3"/>
    </row>
    <row r="133" spans="2:16" ht="15">
      <c r="B133" s="456" t="s">
        <v>259</v>
      </c>
      <c r="C133" s="60">
        <v>0.10230143059817642</v>
      </c>
      <c r="D133" s="60">
        <v>0.10654355100826904</v>
      </c>
      <c r="E133" s="61">
        <v>0.10503600147240647</v>
      </c>
      <c r="F133" s="82"/>
      <c r="G133" s="1"/>
      <c r="H133" s="1"/>
      <c r="I133" s="1"/>
      <c r="J133" s="1"/>
      <c r="K133" s="1"/>
      <c r="L133" s="1"/>
      <c r="M133" s="1"/>
      <c r="N133" s="3"/>
    </row>
    <row r="134" spans="2:16" ht="15">
      <c r="B134" s="458" t="s">
        <v>502</v>
      </c>
      <c r="C134" s="62">
        <v>9.9352608873617021E-2</v>
      </c>
      <c r="D134" s="62">
        <v>0.10516798872999326</v>
      </c>
      <c r="E134" s="63">
        <v>0.10310133989501755</v>
      </c>
      <c r="F134" s="82"/>
      <c r="G134" s="1"/>
      <c r="H134" s="1"/>
      <c r="I134" s="1"/>
      <c r="J134" s="1"/>
      <c r="K134" s="1"/>
      <c r="L134" s="1"/>
      <c r="M134" s="1"/>
      <c r="N134" s="3"/>
    </row>
    <row r="135" spans="2:16" ht="15">
      <c r="B135" s="75" t="s">
        <v>503</v>
      </c>
      <c r="C135" s="64">
        <v>2.9488217245594093E-3</v>
      </c>
      <c r="D135" s="64">
        <v>1.375562278275774E-3</v>
      </c>
      <c r="E135" s="65">
        <v>1.9346615773889141E-3</v>
      </c>
      <c r="F135" s="82"/>
      <c r="G135" s="82"/>
      <c r="H135" s="82"/>
      <c r="I135" s="1"/>
      <c r="J135" s="1"/>
      <c r="K135" s="1"/>
      <c r="L135" s="1"/>
      <c r="M135" s="1"/>
      <c r="N135" s="3"/>
    </row>
    <row r="136" spans="2:16" ht="15">
      <c r="B136" s="35" t="s">
        <v>225</v>
      </c>
      <c r="C136" s="440" t="s">
        <v>219</v>
      </c>
      <c r="D136" s="440" t="s">
        <v>220</v>
      </c>
      <c r="E136" s="440" t="s">
        <v>222</v>
      </c>
      <c r="F136" s="82"/>
      <c r="I136" s="82"/>
      <c r="J136" s="82"/>
      <c r="K136" s="82"/>
      <c r="L136" s="82"/>
      <c r="M136" s="82"/>
      <c r="N136" s="7"/>
      <c r="O136" s="1"/>
      <c r="P136" s="1"/>
    </row>
    <row r="137" spans="2:16" ht="15">
      <c r="B137" s="456" t="s">
        <v>259</v>
      </c>
      <c r="C137" s="60">
        <v>0.10631060950569279</v>
      </c>
      <c r="D137" s="60">
        <v>7.8274409953591917E-2</v>
      </c>
      <c r="E137" s="61">
        <v>9.0138211483231076E-2</v>
      </c>
      <c r="F137" s="82"/>
      <c r="G137" s="82"/>
      <c r="H137" s="82"/>
      <c r="I137" s="82"/>
      <c r="J137" s="82"/>
      <c r="K137" s="82"/>
      <c r="L137" s="82"/>
      <c r="M137" s="82"/>
      <c r="N137" s="7"/>
      <c r="O137" s="1"/>
      <c r="P137" s="1"/>
    </row>
    <row r="138" spans="2:16" ht="15">
      <c r="B138" s="458" t="s">
        <v>504</v>
      </c>
      <c r="C138" s="62">
        <v>0.10513806601849765</v>
      </c>
      <c r="D138" s="62">
        <v>7.8274409953591903E-2</v>
      </c>
      <c r="E138" s="63">
        <v>8.9642037842039002E-2</v>
      </c>
      <c r="F138" s="82"/>
      <c r="G138" s="82"/>
      <c r="H138" s="82"/>
      <c r="I138" s="82"/>
      <c r="J138" s="82"/>
      <c r="K138" s="82"/>
      <c r="L138" s="82"/>
      <c r="M138" s="82"/>
      <c r="N138" s="7"/>
      <c r="O138" s="1"/>
      <c r="P138" s="1"/>
    </row>
    <row r="139" spans="2:16" ht="29.25" customHeight="1">
      <c r="B139" s="432" t="s">
        <v>505</v>
      </c>
      <c r="C139" s="62">
        <v>3.3000000000000002E-2</v>
      </c>
      <c r="D139" s="62">
        <v>3.7900000000000003E-2</v>
      </c>
      <c r="E139" s="63">
        <v>7.1099999999999997E-2</v>
      </c>
      <c r="F139" s="82"/>
      <c r="G139" s="82"/>
      <c r="H139" s="82"/>
      <c r="I139" s="82"/>
      <c r="J139" s="82"/>
      <c r="K139" s="82"/>
      <c r="L139" s="82"/>
      <c r="M139" s="82"/>
      <c r="N139" s="7"/>
      <c r="O139" s="1"/>
      <c r="P139" s="1"/>
    </row>
    <row r="140" spans="2:16" ht="15">
      <c r="B140" s="75" t="s">
        <v>260</v>
      </c>
      <c r="C140" s="64">
        <v>1.1725434871951411E-3</v>
      </c>
      <c r="D140" s="64">
        <v>8.6015835113837269E-4</v>
      </c>
      <c r="E140" s="65">
        <v>0</v>
      </c>
      <c r="F140" s="82"/>
      <c r="G140" s="82"/>
      <c r="H140" s="82"/>
      <c r="I140" s="82"/>
      <c r="J140" s="82"/>
      <c r="K140" s="82"/>
      <c r="L140" s="82"/>
      <c r="M140" s="82"/>
      <c r="N140" s="8"/>
      <c r="O140" s="1"/>
      <c r="P140" s="1"/>
    </row>
    <row r="141" spans="2:16" ht="15">
      <c r="B141" s="35" t="s">
        <v>261</v>
      </c>
      <c r="C141" s="440" t="s">
        <v>219</v>
      </c>
      <c r="D141" s="440" t="s">
        <v>220</v>
      </c>
      <c r="E141" s="440" t="s">
        <v>222</v>
      </c>
      <c r="F141" s="82"/>
      <c r="G141" s="82"/>
      <c r="H141" s="82"/>
      <c r="I141" s="82"/>
      <c r="J141" s="82"/>
      <c r="K141" s="82"/>
      <c r="L141" s="82"/>
      <c r="M141" s="82"/>
      <c r="N141" s="8"/>
      <c r="O141" s="1"/>
      <c r="P141" s="1"/>
    </row>
    <row r="142" spans="2:16" ht="15">
      <c r="B142" s="456" t="s">
        <v>259</v>
      </c>
      <c r="C142" s="60">
        <v>9.6756756756756754E-2</v>
      </c>
      <c r="D142" s="60">
        <v>0.12840984697272123</v>
      </c>
      <c r="E142" s="61">
        <v>0.11920113225349897</v>
      </c>
      <c r="F142" s="82"/>
      <c r="G142" s="82"/>
      <c r="H142" s="82"/>
      <c r="I142" s="82"/>
      <c r="J142" s="82"/>
      <c r="K142" s="82"/>
      <c r="L142" s="82"/>
      <c r="M142" s="82"/>
      <c r="N142" s="7"/>
      <c r="O142" s="1"/>
      <c r="P142" s="1"/>
    </row>
    <row r="143" spans="2:16" ht="15">
      <c r="B143" s="458" t="s">
        <v>502</v>
      </c>
      <c r="C143" s="62">
        <v>9.1351351351351348E-2</v>
      </c>
      <c r="D143" s="62">
        <v>0.12597028165890442</v>
      </c>
      <c r="E143" s="63">
        <v>0.11589872621481365</v>
      </c>
      <c r="F143" s="82"/>
      <c r="G143" s="82"/>
      <c r="H143" s="82"/>
      <c r="I143" s="82"/>
      <c r="J143" s="82"/>
      <c r="K143" s="82"/>
      <c r="L143" s="82"/>
      <c r="M143" s="82"/>
      <c r="N143" s="7"/>
      <c r="O143" s="1"/>
      <c r="P143" s="1"/>
    </row>
    <row r="144" spans="2:16" ht="15">
      <c r="B144" s="75" t="s">
        <v>503</v>
      </c>
      <c r="C144" s="64">
        <v>5.4054054054054057E-3</v>
      </c>
      <c r="D144" s="64">
        <v>2.439565313816811E-3</v>
      </c>
      <c r="E144" s="65">
        <v>3.3024060386853279E-3</v>
      </c>
      <c r="F144" s="82"/>
      <c r="G144" s="82"/>
      <c r="H144" s="82"/>
      <c r="I144" s="82"/>
      <c r="J144" s="82"/>
      <c r="K144" s="82"/>
      <c r="L144" s="82"/>
      <c r="M144" s="82"/>
      <c r="N144" s="7"/>
      <c r="O144" s="1"/>
      <c r="P144" s="1"/>
    </row>
    <row r="145" spans="2:16" ht="21.75" customHeight="1">
      <c r="B145" s="82"/>
      <c r="C145" s="82"/>
      <c r="D145" s="82"/>
      <c r="E145" s="82"/>
      <c r="F145" s="82"/>
      <c r="G145" s="82"/>
      <c r="H145" s="82"/>
      <c r="I145" s="82"/>
      <c r="J145" s="82"/>
      <c r="K145" s="82"/>
      <c r="L145" s="82"/>
      <c r="M145" s="82"/>
      <c r="N145" s="7"/>
      <c r="O145" s="1"/>
      <c r="P145" s="1"/>
    </row>
    <row r="146" spans="2:16" ht="12.75" customHeight="1">
      <c r="B146" s="82"/>
      <c r="C146" s="82"/>
      <c r="D146" s="82"/>
      <c r="E146" s="82"/>
      <c r="F146" s="82"/>
      <c r="G146" s="82"/>
      <c r="H146" s="82"/>
      <c r="I146" s="82"/>
      <c r="J146" s="82"/>
      <c r="K146" s="82"/>
      <c r="L146" s="82"/>
      <c r="M146" s="82"/>
      <c r="N146" s="7"/>
      <c r="O146" s="1"/>
      <c r="P146" s="1"/>
    </row>
    <row r="147" spans="2:16" ht="32.25" customHeight="1">
      <c r="B147" s="622" t="s">
        <v>262</v>
      </c>
      <c r="C147" s="622"/>
      <c r="D147" s="622"/>
      <c r="E147" s="622"/>
      <c r="F147" s="82"/>
      <c r="G147" s="82"/>
      <c r="H147" s="82"/>
      <c r="I147" s="82"/>
      <c r="J147" s="82"/>
      <c r="K147" s="82"/>
      <c r="L147" s="82"/>
      <c r="M147" s="82"/>
      <c r="N147" s="7"/>
      <c r="O147" s="1"/>
      <c r="P147" s="1"/>
    </row>
    <row r="148" spans="2:16" ht="15">
      <c r="B148" s="441" t="s">
        <v>227</v>
      </c>
      <c r="C148" s="31" t="s">
        <v>219</v>
      </c>
      <c r="D148" s="31" t="s">
        <v>220</v>
      </c>
      <c r="E148" s="31" t="s">
        <v>222</v>
      </c>
      <c r="F148" s="487"/>
      <c r="G148" s="82"/>
      <c r="H148" s="82"/>
      <c r="I148" s="82"/>
      <c r="J148" s="82"/>
      <c r="K148" s="82"/>
      <c r="L148" s="82"/>
      <c r="M148" s="82"/>
      <c r="N148" s="7"/>
      <c r="O148" s="1"/>
      <c r="P148" s="1"/>
    </row>
    <row r="149" spans="2:16" ht="15">
      <c r="B149" s="34" t="s">
        <v>6</v>
      </c>
      <c r="C149" s="33">
        <v>0.10199999999999999</v>
      </c>
      <c r="D149" s="33">
        <v>0.107</v>
      </c>
      <c r="E149" s="32">
        <v>0.105</v>
      </c>
      <c r="F149" s="487"/>
      <c r="G149" s="82"/>
      <c r="H149" s="82"/>
      <c r="I149" s="82"/>
      <c r="J149" s="82"/>
      <c r="K149" s="82"/>
      <c r="L149" s="82"/>
      <c r="M149" s="82"/>
      <c r="N149" s="7"/>
      <c r="O149" s="1"/>
      <c r="P149" s="1"/>
    </row>
    <row r="150" spans="2:16" ht="15">
      <c r="B150" s="34" t="s">
        <v>7</v>
      </c>
      <c r="C150" s="33">
        <v>6.5639117725219243E-2</v>
      </c>
      <c r="D150" s="33">
        <v>7.8966259870782485E-2</v>
      </c>
      <c r="E150" s="32">
        <v>7.429157345264728E-2</v>
      </c>
      <c r="F150" s="487"/>
      <c r="G150" s="82"/>
      <c r="H150" s="82"/>
      <c r="I150" s="82"/>
      <c r="J150" s="82"/>
      <c r="K150" s="82"/>
      <c r="L150" s="82"/>
      <c r="M150" s="82"/>
      <c r="N150" s="7"/>
      <c r="O150" s="1"/>
      <c r="P150" s="1"/>
    </row>
    <row r="151" spans="2:16" ht="15">
      <c r="B151" s="34">
        <v>2022</v>
      </c>
      <c r="C151" s="33">
        <v>0.12849584278155707</v>
      </c>
      <c r="D151" s="33">
        <v>0.14699089797581849</v>
      </c>
      <c r="E151" s="32">
        <v>0.14051191526919682</v>
      </c>
      <c r="F151" s="82"/>
      <c r="G151" s="82"/>
      <c r="H151" s="82"/>
      <c r="I151" s="82"/>
      <c r="J151" s="82"/>
      <c r="K151" s="82"/>
      <c r="L151" s="82"/>
      <c r="M151" s="82"/>
      <c r="N151" s="7"/>
      <c r="O151" s="1"/>
      <c r="P151" s="1"/>
    </row>
    <row r="152" spans="2:16" ht="15">
      <c r="B152" s="82"/>
      <c r="C152" s="82"/>
      <c r="D152" s="82"/>
      <c r="E152" s="82"/>
      <c r="F152" s="82"/>
      <c r="G152" s="82"/>
      <c r="H152" s="82"/>
      <c r="I152" s="82"/>
      <c r="J152" s="82"/>
      <c r="K152" s="82"/>
      <c r="L152" s="82"/>
      <c r="M152" s="82"/>
      <c r="N152" s="7"/>
      <c r="O152" s="1"/>
      <c r="P152" s="1"/>
    </row>
    <row r="153" spans="2:16" ht="15">
      <c r="B153" s="82"/>
      <c r="C153" s="82"/>
      <c r="D153" s="82"/>
      <c r="E153" s="82"/>
      <c r="F153" s="82"/>
      <c r="G153" s="82"/>
      <c r="H153" s="82"/>
      <c r="I153" s="82"/>
      <c r="J153" s="82"/>
      <c r="K153" s="82"/>
      <c r="L153" s="82"/>
      <c r="M153" s="82"/>
      <c r="N153" s="7"/>
      <c r="O153" s="1"/>
      <c r="P153" s="1"/>
    </row>
    <row r="154" spans="2:16" ht="27.75" customHeight="1">
      <c r="B154" s="612" t="s">
        <v>104</v>
      </c>
      <c r="C154" s="612"/>
      <c r="D154" s="612"/>
      <c r="E154" s="82"/>
      <c r="F154" s="82"/>
      <c r="G154" s="82"/>
      <c r="H154" s="82"/>
      <c r="I154" s="82"/>
      <c r="J154" s="82"/>
      <c r="K154" s="82"/>
      <c r="L154" s="82"/>
      <c r="M154" s="82"/>
      <c r="N154" s="7"/>
      <c r="O154" s="1"/>
      <c r="P154" s="1"/>
    </row>
    <row r="155" spans="2:16" ht="30.75" customHeight="1">
      <c r="B155" s="441" t="s">
        <v>230</v>
      </c>
      <c r="C155" s="31" t="s">
        <v>263</v>
      </c>
      <c r="D155" s="31" t="s">
        <v>264</v>
      </c>
      <c r="E155" s="82"/>
      <c r="F155" s="82"/>
      <c r="G155" s="82"/>
      <c r="H155" s="82"/>
      <c r="I155" s="82"/>
      <c r="J155" s="82"/>
      <c r="K155" s="82"/>
      <c r="L155" s="82"/>
      <c r="M155" s="82"/>
      <c r="N155" s="7"/>
      <c r="O155" s="1"/>
      <c r="P155" s="1"/>
    </row>
    <row r="156" spans="2:16" ht="15">
      <c r="B156" s="34" t="s">
        <v>6</v>
      </c>
      <c r="C156" s="131">
        <v>0.65754495699765447</v>
      </c>
      <c r="D156" s="33">
        <f>D7/E7</f>
        <v>0.64457879887142278</v>
      </c>
      <c r="E156" s="82"/>
      <c r="F156" s="82"/>
      <c r="G156" s="82"/>
      <c r="H156" s="82"/>
      <c r="I156" s="82"/>
      <c r="J156" s="82"/>
      <c r="K156" s="82"/>
      <c r="L156" s="82"/>
      <c r="M156" s="82"/>
      <c r="N156" s="7"/>
      <c r="O156" s="1"/>
      <c r="P156" s="1"/>
    </row>
    <row r="157" spans="2:16" ht="15">
      <c r="B157" s="34" t="s">
        <v>7</v>
      </c>
      <c r="C157" s="131">
        <v>0.61085972850678738</v>
      </c>
      <c r="D157" s="132">
        <v>0.64923564504101416</v>
      </c>
      <c r="E157" s="82"/>
      <c r="F157" s="82"/>
      <c r="G157" s="82"/>
      <c r="H157" s="82"/>
      <c r="I157" s="82"/>
      <c r="J157" s="82"/>
      <c r="K157" s="82"/>
      <c r="L157" s="82"/>
      <c r="M157" s="82"/>
      <c r="N157" s="7"/>
      <c r="O157" s="1"/>
      <c r="P157" s="1"/>
    </row>
    <row r="158" spans="2:16" ht="15">
      <c r="B158" s="34">
        <v>2022</v>
      </c>
      <c r="C158" s="131">
        <v>0.68</v>
      </c>
      <c r="D158" s="132">
        <v>0.65</v>
      </c>
      <c r="E158" s="82"/>
      <c r="F158" s="82"/>
      <c r="G158" s="82"/>
      <c r="H158" s="82"/>
      <c r="I158" s="82"/>
      <c r="J158" s="82"/>
      <c r="K158" s="82"/>
      <c r="L158" s="82"/>
      <c r="M158" s="82"/>
      <c r="N158" s="7"/>
      <c r="O158" s="1"/>
      <c r="P158" s="1"/>
    </row>
    <row r="159" spans="2:16" ht="15">
      <c r="B159" s="82"/>
      <c r="C159" s="82"/>
      <c r="D159" s="82"/>
      <c r="E159" s="82"/>
      <c r="F159" s="82"/>
      <c r="G159" s="82"/>
      <c r="H159" s="82"/>
      <c r="I159" s="82"/>
      <c r="J159" s="82"/>
      <c r="K159" s="82"/>
      <c r="L159" s="82"/>
      <c r="M159" s="82"/>
      <c r="N159" s="82"/>
      <c r="O159" s="1"/>
      <c r="P159" s="1"/>
    </row>
    <row r="160" spans="2:16" ht="15">
      <c r="B160" s="82"/>
      <c r="C160" s="82"/>
      <c r="D160" s="82"/>
      <c r="E160" s="82"/>
      <c r="F160" s="82"/>
      <c r="G160" s="82"/>
      <c r="H160" s="82"/>
      <c r="I160" s="82"/>
      <c r="J160" s="82"/>
      <c r="K160" s="82"/>
      <c r="L160" s="82"/>
      <c r="M160" s="82"/>
      <c r="N160" s="82"/>
      <c r="O160" s="1"/>
      <c r="P160" s="1"/>
    </row>
    <row r="161" spans="2:16" ht="15">
      <c r="B161" s="620" t="s">
        <v>4</v>
      </c>
      <c r="C161" s="621"/>
      <c r="D161" s="621"/>
      <c r="E161" s="621"/>
      <c r="F161" s="621"/>
      <c r="G161" s="621"/>
      <c r="H161" s="621"/>
      <c r="I161" s="621"/>
      <c r="J161" s="621"/>
      <c r="K161" s="621"/>
      <c r="L161" s="621"/>
      <c r="M161" s="82"/>
      <c r="N161" s="82"/>
      <c r="O161" s="1"/>
      <c r="P161" s="1"/>
    </row>
    <row r="162" spans="2:16" ht="30.75" customHeight="1">
      <c r="B162" s="623" t="s">
        <v>105</v>
      </c>
      <c r="C162" s="624"/>
      <c r="D162" s="624"/>
      <c r="E162" s="624"/>
      <c r="F162" s="624"/>
      <c r="G162" s="624"/>
      <c r="H162" s="624"/>
      <c r="I162" s="624"/>
      <c r="J162" s="624"/>
      <c r="K162" s="624"/>
      <c r="L162" s="102"/>
      <c r="M162" s="120"/>
      <c r="N162" s="82"/>
    </row>
    <row r="163" spans="2:16" ht="15.75" customHeight="1">
      <c r="B163" s="36">
        <v>2024</v>
      </c>
      <c r="C163" s="589" t="s">
        <v>1</v>
      </c>
      <c r="D163" s="589"/>
      <c r="E163" s="589" t="s">
        <v>2</v>
      </c>
      <c r="F163" s="589"/>
      <c r="G163" s="589" t="s">
        <v>3</v>
      </c>
      <c r="H163" s="589"/>
      <c r="I163" s="589" t="s">
        <v>243</v>
      </c>
      <c r="J163" s="578"/>
      <c r="K163" s="578"/>
      <c r="L163" s="82"/>
    </row>
    <row r="164" spans="2:16" ht="14.25" customHeight="1">
      <c r="B164" s="441" t="s">
        <v>265</v>
      </c>
      <c r="C164" s="31" t="s">
        <v>219</v>
      </c>
      <c r="D164" s="31" t="s">
        <v>220</v>
      </c>
      <c r="E164" s="31" t="s">
        <v>219</v>
      </c>
      <c r="F164" s="31" t="s">
        <v>220</v>
      </c>
      <c r="G164" s="31" t="s">
        <v>219</v>
      </c>
      <c r="H164" s="31" t="s">
        <v>220</v>
      </c>
      <c r="I164" s="31" t="s">
        <v>219</v>
      </c>
      <c r="J164" s="31" t="s">
        <v>220</v>
      </c>
      <c r="K164" s="454" t="s">
        <v>222</v>
      </c>
      <c r="L164" s="82"/>
    </row>
    <row r="165" spans="2:16" ht="15">
      <c r="B165" s="39" t="s">
        <v>225</v>
      </c>
      <c r="C165" s="37">
        <v>8</v>
      </c>
      <c r="D165" s="37">
        <v>7</v>
      </c>
      <c r="E165" s="37">
        <v>97</v>
      </c>
      <c r="F165" s="37">
        <v>153</v>
      </c>
      <c r="G165" s="37">
        <v>167</v>
      </c>
      <c r="H165" s="37">
        <v>115</v>
      </c>
      <c r="I165" s="37">
        <f>C165+E165+G165</f>
        <v>272</v>
      </c>
      <c r="J165" s="37">
        <f>D165+F165+H165</f>
        <v>275</v>
      </c>
      <c r="K165" s="37">
        <f>I165+J165</f>
        <v>547</v>
      </c>
      <c r="L165" s="82"/>
    </row>
    <row r="166" spans="2:16" ht="15">
      <c r="B166" s="464" t="s">
        <v>233</v>
      </c>
      <c r="C166" s="469">
        <v>32</v>
      </c>
      <c r="D166" s="469">
        <v>125</v>
      </c>
      <c r="E166" s="469">
        <v>68</v>
      </c>
      <c r="F166" s="469">
        <v>306</v>
      </c>
      <c r="G166" s="469">
        <v>22</v>
      </c>
      <c r="H166" s="469">
        <v>90</v>
      </c>
      <c r="I166" s="37">
        <f t="shared" ref="I166:J168" si="4">C166+E166+G166</f>
        <v>122</v>
      </c>
      <c r="J166" s="37">
        <f>D166+F166+H166</f>
        <v>521</v>
      </c>
      <c r="K166" s="37">
        <f t="shared" ref="K166:K168" si="5">I166+J166</f>
        <v>643</v>
      </c>
      <c r="L166" s="82"/>
    </row>
    <row r="167" spans="2:16" ht="15">
      <c r="B167" s="464" t="s">
        <v>241</v>
      </c>
      <c r="C167" s="469">
        <v>15</v>
      </c>
      <c r="D167" s="469">
        <v>22</v>
      </c>
      <c r="E167" s="469">
        <v>23</v>
      </c>
      <c r="F167" s="469">
        <v>32</v>
      </c>
      <c r="G167" s="469">
        <v>8</v>
      </c>
      <c r="H167" s="469">
        <v>3</v>
      </c>
      <c r="I167" s="37">
        <f t="shared" si="4"/>
        <v>46</v>
      </c>
      <c r="J167" s="37">
        <f t="shared" si="4"/>
        <v>57</v>
      </c>
      <c r="K167" s="37">
        <f t="shared" si="5"/>
        <v>103</v>
      </c>
      <c r="L167" s="82"/>
    </row>
    <row r="168" spans="2:16" ht="15">
      <c r="B168" s="464" t="s">
        <v>234</v>
      </c>
      <c r="C168" s="469">
        <v>1</v>
      </c>
      <c r="D168" s="469">
        <v>1</v>
      </c>
      <c r="E168" s="469">
        <v>8</v>
      </c>
      <c r="F168" s="469"/>
      <c r="G168" s="469">
        <v>2</v>
      </c>
      <c r="H168" s="469"/>
      <c r="I168" s="37">
        <f t="shared" si="4"/>
        <v>11</v>
      </c>
      <c r="J168" s="37">
        <f t="shared" si="4"/>
        <v>1</v>
      </c>
      <c r="K168" s="37">
        <f t="shared" si="5"/>
        <v>12</v>
      </c>
      <c r="L168" s="82"/>
    </row>
    <row r="169" spans="2:16" ht="15">
      <c r="B169" s="591" t="s">
        <v>266</v>
      </c>
      <c r="C169" s="140">
        <f t="shared" ref="C169:K169" si="6">SUM(C165:C168)</f>
        <v>56</v>
      </c>
      <c r="D169" s="140">
        <f t="shared" si="6"/>
        <v>155</v>
      </c>
      <c r="E169" s="140">
        <f t="shared" si="6"/>
        <v>196</v>
      </c>
      <c r="F169" s="140">
        <f t="shared" si="6"/>
        <v>491</v>
      </c>
      <c r="G169" s="140">
        <f t="shared" si="6"/>
        <v>199</v>
      </c>
      <c r="H169" s="140">
        <f t="shared" si="6"/>
        <v>208</v>
      </c>
      <c r="I169" s="133">
        <f t="shared" si="6"/>
        <v>451</v>
      </c>
      <c r="J169" s="37">
        <f t="shared" si="6"/>
        <v>854</v>
      </c>
      <c r="K169" s="37">
        <f t="shared" si="6"/>
        <v>1305</v>
      </c>
      <c r="L169" s="82"/>
    </row>
    <row r="170" spans="2:16" ht="15">
      <c r="B170" s="617"/>
      <c r="C170" s="618">
        <f>C169+D169</f>
        <v>211</v>
      </c>
      <c r="D170" s="618"/>
      <c r="E170" s="618">
        <f>E169+F169</f>
        <v>687</v>
      </c>
      <c r="F170" s="618"/>
      <c r="G170" s="618">
        <f>G169+H169</f>
        <v>407</v>
      </c>
      <c r="H170" s="618"/>
      <c r="I170" s="618">
        <f>I169+J169</f>
        <v>1305</v>
      </c>
      <c r="J170" s="619"/>
      <c r="K170" s="82"/>
      <c r="L170" s="474"/>
      <c r="M170" s="82"/>
      <c r="N170" s="82"/>
      <c r="O170" s="1"/>
      <c r="P170" s="1"/>
    </row>
    <row r="171" spans="2:16" ht="15">
      <c r="B171" s="82"/>
      <c r="C171" s="82"/>
      <c r="D171" s="82"/>
      <c r="E171" s="82"/>
      <c r="F171" s="82"/>
      <c r="G171" s="82"/>
      <c r="H171" s="82"/>
      <c r="I171" s="82"/>
      <c r="J171" s="82"/>
      <c r="K171" s="82"/>
      <c r="L171" s="82"/>
      <c r="M171" s="82"/>
      <c r="N171" s="82"/>
      <c r="O171" s="1"/>
      <c r="P171" s="1"/>
    </row>
    <row r="172" spans="2:16" ht="15">
      <c r="B172" s="82"/>
      <c r="C172" s="82"/>
      <c r="D172" s="82"/>
      <c r="E172" s="82"/>
      <c r="F172" s="82"/>
      <c r="G172" s="82"/>
      <c r="H172" s="82"/>
      <c r="I172" s="82"/>
      <c r="J172" s="82"/>
      <c r="K172" s="82"/>
      <c r="L172" s="82"/>
      <c r="M172" s="82"/>
      <c r="N172" s="82"/>
      <c r="O172" s="1"/>
      <c r="P172" s="1"/>
    </row>
    <row r="173" spans="2:16" ht="15">
      <c r="B173" s="620" t="s">
        <v>4</v>
      </c>
      <c r="C173" s="621"/>
      <c r="D173" s="621"/>
      <c r="E173" s="621"/>
      <c r="F173" s="621"/>
      <c r="G173" s="621"/>
      <c r="H173" s="621"/>
      <c r="I173" s="621"/>
      <c r="J173" s="621"/>
      <c r="K173" s="621"/>
      <c r="L173" s="621"/>
      <c r="M173" s="82"/>
      <c r="N173" s="82"/>
      <c r="O173" s="1"/>
      <c r="P173" s="1"/>
    </row>
    <row r="174" spans="2:16" ht="30.75" customHeight="1">
      <c r="B174" s="623" t="s">
        <v>267</v>
      </c>
      <c r="C174" s="624"/>
      <c r="D174" s="624"/>
      <c r="E174" s="624"/>
      <c r="F174" s="624"/>
      <c r="G174" s="624"/>
      <c r="H174" s="624"/>
      <c r="I174" s="624"/>
      <c r="J174" s="624"/>
      <c r="K174" s="624"/>
      <c r="L174" s="102"/>
      <c r="M174" s="120"/>
      <c r="N174" s="9"/>
      <c r="O174" s="1"/>
      <c r="P174" s="1"/>
    </row>
    <row r="175" spans="2:16" ht="15.75" customHeight="1">
      <c r="B175" s="318">
        <v>2024</v>
      </c>
      <c r="C175" s="589" t="s">
        <v>1</v>
      </c>
      <c r="D175" s="589"/>
      <c r="E175" s="589" t="s">
        <v>2</v>
      </c>
      <c r="F175" s="589"/>
      <c r="G175" s="589" t="s">
        <v>3</v>
      </c>
      <c r="H175" s="589"/>
      <c r="I175" s="589" t="s">
        <v>243</v>
      </c>
      <c r="J175" s="578"/>
      <c r="K175" s="578"/>
      <c r="L175" s="121"/>
      <c r="M175" s="452"/>
      <c r="N175" s="82"/>
      <c r="O175" s="1"/>
      <c r="P175" s="1"/>
    </row>
    <row r="176" spans="2:16" ht="15.75" customHeight="1">
      <c r="B176" s="441" t="s">
        <v>265</v>
      </c>
      <c r="C176" s="31" t="s">
        <v>219</v>
      </c>
      <c r="D176" s="31" t="s">
        <v>220</v>
      </c>
      <c r="E176" s="31" t="s">
        <v>219</v>
      </c>
      <c r="F176" s="31" t="s">
        <v>220</v>
      </c>
      <c r="G176" s="31" t="s">
        <v>219</v>
      </c>
      <c r="H176" s="31" t="s">
        <v>220</v>
      </c>
      <c r="I176" s="31" t="s">
        <v>219</v>
      </c>
      <c r="J176" s="31" t="s">
        <v>220</v>
      </c>
      <c r="K176" s="454" t="s">
        <v>222</v>
      </c>
      <c r="L176" s="82"/>
      <c r="M176" s="1"/>
      <c r="N176" s="1"/>
    </row>
    <row r="177" spans="2:16" ht="15">
      <c r="B177" s="39" t="s">
        <v>225</v>
      </c>
      <c r="C177" s="50">
        <f t="shared" ref="C177:K181" si="7">C165/$K$169</f>
        <v>6.1302681992337167E-3</v>
      </c>
      <c r="D177" s="50">
        <f t="shared" si="7"/>
        <v>5.3639846743295016E-3</v>
      </c>
      <c r="E177" s="50">
        <f t="shared" si="7"/>
        <v>7.4329501915708807E-2</v>
      </c>
      <c r="F177" s="50">
        <f t="shared" si="7"/>
        <v>0.11724137931034483</v>
      </c>
      <c r="G177" s="50">
        <f t="shared" si="7"/>
        <v>0.12796934865900383</v>
      </c>
      <c r="H177" s="50">
        <f t="shared" si="7"/>
        <v>8.8122605363984668E-2</v>
      </c>
      <c r="I177" s="50">
        <f t="shared" si="7"/>
        <v>0.20842911877394635</v>
      </c>
      <c r="J177" s="50">
        <f t="shared" si="7"/>
        <v>0.21072796934865901</v>
      </c>
      <c r="K177" s="38">
        <f t="shared" si="7"/>
        <v>0.41915708812260538</v>
      </c>
      <c r="L177" s="82"/>
      <c r="M177" s="1"/>
      <c r="N177" s="1"/>
    </row>
    <row r="178" spans="2:16" ht="15">
      <c r="B178" s="464" t="s">
        <v>233</v>
      </c>
      <c r="C178" s="50">
        <f t="shared" si="7"/>
        <v>2.4521072796934867E-2</v>
      </c>
      <c r="D178" s="50">
        <f t="shared" si="7"/>
        <v>9.5785440613026823E-2</v>
      </c>
      <c r="E178" s="50">
        <f t="shared" si="7"/>
        <v>5.2107279693486587E-2</v>
      </c>
      <c r="F178" s="50">
        <f t="shared" si="7"/>
        <v>0.23448275862068965</v>
      </c>
      <c r="G178" s="50">
        <f t="shared" si="7"/>
        <v>1.6858237547892719E-2</v>
      </c>
      <c r="H178" s="50">
        <f t="shared" si="7"/>
        <v>6.8965517241379309E-2</v>
      </c>
      <c r="I178" s="50">
        <f t="shared" si="7"/>
        <v>9.348659003831418E-2</v>
      </c>
      <c r="J178" s="50">
        <f t="shared" si="7"/>
        <v>0.39923371647509581</v>
      </c>
      <c r="K178" s="463">
        <f t="shared" si="7"/>
        <v>0.49272030651340998</v>
      </c>
      <c r="L178" s="82"/>
      <c r="M178" s="1"/>
      <c r="N178" s="1"/>
    </row>
    <row r="179" spans="2:16" ht="15">
      <c r="B179" s="464" t="s">
        <v>241</v>
      </c>
      <c r="C179" s="50">
        <f t="shared" si="7"/>
        <v>1.1494252873563218E-2</v>
      </c>
      <c r="D179" s="50">
        <f t="shared" si="7"/>
        <v>1.6858237547892719E-2</v>
      </c>
      <c r="E179" s="50">
        <f t="shared" si="7"/>
        <v>1.7624521072796936E-2</v>
      </c>
      <c r="F179" s="50">
        <f t="shared" si="7"/>
        <v>2.4521072796934867E-2</v>
      </c>
      <c r="G179" s="50">
        <f t="shared" si="7"/>
        <v>6.1302681992337167E-3</v>
      </c>
      <c r="H179" s="50">
        <f t="shared" si="7"/>
        <v>2.2988505747126436E-3</v>
      </c>
      <c r="I179" s="50">
        <f t="shared" si="7"/>
        <v>3.5249042145593872E-2</v>
      </c>
      <c r="J179" s="50">
        <f t="shared" si="7"/>
        <v>4.3678160919540229E-2</v>
      </c>
      <c r="K179" s="463">
        <f t="shared" si="7"/>
        <v>7.8927203065134094E-2</v>
      </c>
      <c r="L179" s="82"/>
      <c r="M179" s="1"/>
      <c r="N179" s="1"/>
    </row>
    <row r="180" spans="2:16" ht="15">
      <c r="B180" s="464" t="s">
        <v>234</v>
      </c>
      <c r="C180" s="50">
        <f t="shared" si="7"/>
        <v>7.6628352490421458E-4</v>
      </c>
      <c r="D180" s="50">
        <f t="shared" si="7"/>
        <v>7.6628352490421458E-4</v>
      </c>
      <c r="E180" s="50">
        <f t="shared" si="7"/>
        <v>6.1302681992337167E-3</v>
      </c>
      <c r="F180" s="50">
        <f t="shared" si="7"/>
        <v>0</v>
      </c>
      <c r="G180" s="50">
        <f t="shared" si="7"/>
        <v>1.5325670498084292E-3</v>
      </c>
      <c r="H180" s="50">
        <f t="shared" si="7"/>
        <v>0</v>
      </c>
      <c r="I180" s="50">
        <f t="shared" si="7"/>
        <v>8.4291187739463595E-3</v>
      </c>
      <c r="J180" s="50">
        <f t="shared" si="7"/>
        <v>7.6628352490421458E-4</v>
      </c>
      <c r="K180" s="463">
        <f t="shared" si="7"/>
        <v>9.1954022988505746E-3</v>
      </c>
      <c r="L180" s="82"/>
      <c r="M180" s="1"/>
      <c r="N180" s="1"/>
    </row>
    <row r="181" spans="2:16" ht="15" customHeight="1">
      <c r="B181" s="591" t="s">
        <v>266</v>
      </c>
      <c r="C181" s="463">
        <f t="shared" si="7"/>
        <v>4.2911877394636012E-2</v>
      </c>
      <c r="D181" s="50">
        <f t="shared" si="7"/>
        <v>0.11877394636015326</v>
      </c>
      <c r="E181" s="50">
        <f t="shared" si="7"/>
        <v>0.15019157088122606</v>
      </c>
      <c r="F181" s="50">
        <f t="shared" si="7"/>
        <v>0.37624521072796935</v>
      </c>
      <c r="G181" s="50">
        <f t="shared" si="7"/>
        <v>0.15249042145593869</v>
      </c>
      <c r="H181" s="50">
        <f t="shared" si="7"/>
        <v>0.15938697318007664</v>
      </c>
      <c r="I181" s="50">
        <f t="shared" si="7"/>
        <v>0.34559386973180078</v>
      </c>
      <c r="J181" s="50">
        <f t="shared" si="7"/>
        <v>0.65440613026819927</v>
      </c>
      <c r="K181" s="463"/>
      <c r="L181" s="82"/>
      <c r="M181" s="1"/>
      <c r="N181" s="1"/>
    </row>
    <row r="182" spans="2:16" ht="15">
      <c r="B182" s="617"/>
      <c r="C182" s="625">
        <f>C181+D181</f>
        <v>0.16168582375478927</v>
      </c>
      <c r="D182" s="625"/>
      <c r="E182" s="625">
        <f>E181+F181</f>
        <v>0.52643678160919538</v>
      </c>
      <c r="F182" s="625"/>
      <c r="G182" s="625">
        <f>G181+H181</f>
        <v>0.31187739463601533</v>
      </c>
      <c r="H182" s="625"/>
      <c r="I182" s="625">
        <v>1</v>
      </c>
      <c r="J182" s="625"/>
      <c r="K182" s="130"/>
      <c r="L182" s="82"/>
      <c r="M182" s="1"/>
      <c r="N182" s="1"/>
    </row>
    <row r="183" spans="2:16" ht="15">
      <c r="B183" s="321" t="s">
        <v>258</v>
      </c>
      <c r="C183" s="75"/>
      <c r="D183" s="75"/>
      <c r="E183" s="75"/>
      <c r="F183" s="75"/>
      <c r="G183" s="75"/>
      <c r="H183" s="75"/>
      <c r="I183" s="75"/>
      <c r="J183" s="75"/>
      <c r="K183" s="75"/>
      <c r="L183" s="474"/>
      <c r="M183" s="1"/>
      <c r="N183" s="1"/>
    </row>
    <row r="184" spans="2:16" ht="15">
      <c r="B184" s="128"/>
      <c r="C184" s="129"/>
      <c r="D184" s="129"/>
      <c r="E184" s="129"/>
      <c r="F184" s="129"/>
      <c r="G184" s="129"/>
      <c r="H184" s="129"/>
      <c r="I184" s="129"/>
      <c r="J184" s="129"/>
      <c r="K184" s="129"/>
      <c r="L184" s="1"/>
      <c r="M184" s="1"/>
      <c r="N184" s="1"/>
    </row>
    <row r="185" spans="2:16" ht="15">
      <c r="B185" s="83"/>
      <c r="C185" s="1"/>
      <c r="D185" s="1"/>
      <c r="E185" s="1"/>
      <c r="F185" s="1"/>
      <c r="G185" s="1"/>
      <c r="H185" s="1"/>
      <c r="I185" s="1"/>
      <c r="J185" s="1"/>
      <c r="K185" s="1"/>
      <c r="L185" s="1"/>
      <c r="M185" s="1"/>
      <c r="N185" s="1"/>
    </row>
    <row r="186" spans="2:16" ht="30.75" customHeight="1">
      <c r="B186" s="622" t="s">
        <v>476</v>
      </c>
      <c r="C186" s="622"/>
      <c r="D186" s="622"/>
      <c r="E186" s="622"/>
      <c r="F186" s="626"/>
      <c r="G186" s="626"/>
      <c r="H186" s="461"/>
      <c r="I186" s="462"/>
      <c r="J186" s="462"/>
      <c r="K186" s="462"/>
      <c r="L186" s="82"/>
      <c r="M186" s="82"/>
      <c r="N186" s="82"/>
      <c r="O186" s="1"/>
      <c r="P186" s="1"/>
    </row>
    <row r="187" spans="2:16" ht="33" customHeight="1">
      <c r="B187" s="441" t="s">
        <v>265</v>
      </c>
      <c r="C187" s="442" t="s">
        <v>249</v>
      </c>
      <c r="D187" s="442" t="s">
        <v>250</v>
      </c>
      <c r="E187" s="442" t="s">
        <v>251</v>
      </c>
      <c r="F187" s="79" t="s">
        <v>257</v>
      </c>
      <c r="G187" s="457" t="s">
        <v>252</v>
      </c>
      <c r="H187" s="462"/>
      <c r="I187" s="462"/>
      <c r="J187" s="462"/>
      <c r="K187" s="462"/>
      <c r="L187" s="82"/>
      <c r="M187" s="82"/>
      <c r="N187" s="82"/>
      <c r="O187" s="1"/>
      <c r="P187" s="1"/>
    </row>
    <row r="188" spans="2:16" ht="15">
      <c r="B188" s="39" t="s">
        <v>225</v>
      </c>
      <c r="C188" s="472">
        <v>238</v>
      </c>
      <c r="D188" s="472">
        <v>299</v>
      </c>
      <c r="E188" s="472">
        <v>10</v>
      </c>
      <c r="F188" s="472">
        <v>0</v>
      </c>
      <c r="G188" s="472">
        <f>SUM(C188:F188)</f>
        <v>547</v>
      </c>
      <c r="H188" s="462"/>
      <c r="I188" s="462"/>
      <c r="J188" s="462"/>
      <c r="K188" s="462"/>
      <c r="L188" s="82"/>
      <c r="M188" s="82"/>
      <c r="N188" s="82"/>
      <c r="O188" s="1"/>
      <c r="P188" s="1"/>
    </row>
    <row r="189" spans="2:16" ht="15">
      <c r="B189" s="458" t="s">
        <v>226</v>
      </c>
      <c r="C189" s="472">
        <v>677</v>
      </c>
      <c r="D189" s="472">
        <v>78</v>
      </c>
      <c r="E189" s="472">
        <v>3</v>
      </c>
      <c r="F189" s="472">
        <v>0</v>
      </c>
      <c r="G189" s="472">
        <f t="shared" ref="G189:G190" si="8">SUM(C189:F189)</f>
        <v>758</v>
      </c>
      <c r="H189" s="462"/>
      <c r="I189" s="462"/>
      <c r="J189" s="462"/>
      <c r="K189" s="462"/>
      <c r="L189" s="82"/>
      <c r="M189" s="82"/>
      <c r="N189" s="82"/>
      <c r="O189" s="1"/>
      <c r="P189" s="1"/>
    </row>
    <row r="190" spans="2:16" ht="15" customHeight="1">
      <c r="B190" s="458" t="s">
        <v>256</v>
      </c>
      <c r="C190" s="472">
        <v>915</v>
      </c>
      <c r="D190" s="472">
        <f t="shared" ref="D190:E190" si="9">D188+D189</f>
        <v>377</v>
      </c>
      <c r="E190" s="472">
        <f t="shared" si="9"/>
        <v>13</v>
      </c>
      <c r="F190" s="472">
        <v>0</v>
      </c>
      <c r="G190" s="472">
        <f t="shared" si="8"/>
        <v>1305</v>
      </c>
      <c r="H190" s="462"/>
      <c r="I190" s="462"/>
      <c r="J190" s="462"/>
      <c r="K190" s="462"/>
      <c r="L190" s="82"/>
      <c r="M190" s="82"/>
      <c r="N190" s="82"/>
      <c r="O190" s="1"/>
      <c r="P190" s="1"/>
    </row>
    <row r="191" spans="2:16" ht="15">
      <c r="B191" s="321" t="s">
        <v>258</v>
      </c>
      <c r="C191" s="75"/>
      <c r="D191" s="75"/>
      <c r="E191" s="75"/>
      <c r="F191" s="75"/>
      <c r="G191" s="75"/>
      <c r="H191" s="462"/>
      <c r="I191" s="462"/>
      <c r="J191" s="462"/>
      <c r="K191" s="462"/>
      <c r="L191" s="82"/>
      <c r="M191" s="82"/>
      <c r="N191" s="82"/>
      <c r="O191" s="1"/>
      <c r="P191" s="1"/>
    </row>
    <row r="192" spans="2:16" ht="15">
      <c r="H192" s="462"/>
      <c r="I192" s="462"/>
      <c r="J192" s="462"/>
      <c r="K192" s="462"/>
      <c r="L192" s="82"/>
      <c r="M192" s="82"/>
      <c r="N192" s="82"/>
      <c r="O192" s="1"/>
      <c r="P192" s="1"/>
    </row>
    <row r="193" spans="2:16" ht="15">
      <c r="H193" s="462"/>
      <c r="I193" s="462"/>
      <c r="J193" s="462"/>
      <c r="K193" s="462"/>
      <c r="L193" s="82"/>
      <c r="M193" s="82"/>
      <c r="N193" s="82"/>
      <c r="O193" s="1"/>
      <c r="P193" s="1"/>
    </row>
    <row r="194" spans="2:16" ht="30" customHeight="1">
      <c r="B194" s="627" t="s">
        <v>475</v>
      </c>
      <c r="C194" s="622"/>
      <c r="D194" s="622"/>
      <c r="E194" s="622"/>
      <c r="F194" s="626"/>
      <c r="G194" s="626"/>
      <c r="H194" s="462"/>
      <c r="I194" s="462"/>
      <c r="J194" s="462"/>
      <c r="K194" s="462"/>
      <c r="L194" s="82"/>
      <c r="M194" s="82"/>
      <c r="N194" s="82"/>
      <c r="O194" s="1"/>
      <c r="P194" s="1"/>
    </row>
    <row r="195" spans="2:16" ht="30">
      <c r="B195" s="441" t="s">
        <v>265</v>
      </c>
      <c r="C195" s="442" t="s">
        <v>249</v>
      </c>
      <c r="D195" s="442" t="s">
        <v>250</v>
      </c>
      <c r="E195" s="442" t="s">
        <v>251</v>
      </c>
      <c r="F195" s="79" t="s">
        <v>277</v>
      </c>
      <c r="G195" s="457" t="s">
        <v>252</v>
      </c>
      <c r="H195" s="462"/>
      <c r="I195" s="462"/>
      <c r="J195" s="462"/>
      <c r="K195" s="462"/>
      <c r="L195" s="82"/>
      <c r="M195" s="82"/>
      <c r="N195" s="82"/>
      <c r="O195" s="1"/>
      <c r="P195" s="1"/>
    </row>
    <row r="196" spans="2:16" ht="15">
      <c r="B196" s="39" t="s">
        <v>225</v>
      </c>
      <c r="C196" s="50">
        <v>0.10464894587732398</v>
      </c>
      <c r="D196" s="50">
        <v>8.6241707528122297E-2</v>
      </c>
      <c r="E196" s="50">
        <v>3.5587188612099648E-2</v>
      </c>
      <c r="F196" s="50">
        <v>0</v>
      </c>
      <c r="G196" s="50">
        <v>9.046899391069245E-2</v>
      </c>
      <c r="H196" s="462"/>
      <c r="I196" s="462"/>
      <c r="J196" s="462"/>
      <c r="K196" s="462"/>
      <c r="L196" s="82"/>
      <c r="M196" s="82"/>
      <c r="N196" s="82"/>
      <c r="O196" s="1"/>
      <c r="P196" s="1"/>
    </row>
    <row r="197" spans="2:16" ht="15">
      <c r="B197" s="458" t="s">
        <v>226</v>
      </c>
      <c r="C197" s="130">
        <v>0.17005777442853554</v>
      </c>
      <c r="D197" s="50">
        <v>3.5008976660682228E-2</v>
      </c>
      <c r="E197" s="50">
        <v>2.2900763358778626E-2</v>
      </c>
      <c r="F197" s="50">
        <v>0</v>
      </c>
      <c r="G197" s="50">
        <v>0.11920113225349897</v>
      </c>
      <c r="H197" s="462"/>
      <c r="I197" s="462"/>
      <c r="J197" s="462"/>
      <c r="K197" s="462"/>
      <c r="L197" s="82"/>
      <c r="M197" s="82"/>
      <c r="N197" s="82"/>
      <c r="O197" s="1"/>
      <c r="P197" s="1"/>
    </row>
    <row r="198" spans="2:16" ht="17.25">
      <c r="B198" s="458" t="s">
        <v>256</v>
      </c>
      <c r="C198" s="130">
        <v>0.14627665016687366</v>
      </c>
      <c r="D198" s="50">
        <v>6.6198419666374006E-2</v>
      </c>
      <c r="E198" s="50">
        <v>3.1553398058252427E-2</v>
      </c>
      <c r="F198" s="50">
        <v>0</v>
      </c>
      <c r="G198" s="50">
        <v>0.10519722327052217</v>
      </c>
      <c r="H198" s="462"/>
      <c r="I198" s="462"/>
      <c r="J198" s="462"/>
      <c r="K198" s="462"/>
      <c r="L198" s="82"/>
      <c r="M198" s="82"/>
      <c r="N198" s="82"/>
      <c r="O198" s="1"/>
      <c r="P198" s="1"/>
    </row>
    <row r="199" spans="2:16" ht="15">
      <c r="B199" s="321" t="s">
        <v>258</v>
      </c>
      <c r="C199" s="75"/>
      <c r="D199" s="75"/>
      <c r="E199" s="75"/>
      <c r="F199" s="75"/>
      <c r="G199" s="75"/>
      <c r="H199" s="462"/>
      <c r="I199" s="462"/>
      <c r="J199" s="462"/>
      <c r="K199" s="462"/>
      <c r="L199" s="82"/>
      <c r="M199" s="82"/>
      <c r="N199" s="82"/>
      <c r="O199" s="1"/>
      <c r="P199" s="1"/>
    </row>
    <row r="200" spans="2:16" ht="15">
      <c r="H200" s="462"/>
      <c r="I200" s="462"/>
      <c r="J200" s="462"/>
      <c r="K200" s="462"/>
      <c r="L200" s="82"/>
      <c r="M200" s="82"/>
      <c r="N200" s="82"/>
      <c r="O200" s="1"/>
      <c r="P200" s="1"/>
    </row>
    <row r="201" spans="2:16" ht="15">
      <c r="H201" s="462"/>
      <c r="I201" s="462"/>
      <c r="J201" s="462"/>
      <c r="K201" s="462"/>
      <c r="L201" s="82"/>
      <c r="M201" s="82"/>
      <c r="N201" s="82"/>
      <c r="O201" s="1"/>
      <c r="P201" s="1"/>
    </row>
    <row r="202" spans="2:16" ht="30" customHeight="1">
      <c r="B202" s="622" t="s">
        <v>477</v>
      </c>
      <c r="C202" s="622"/>
      <c r="D202" s="622"/>
      <c r="E202" s="622"/>
      <c r="F202" s="626"/>
      <c r="H202" s="462"/>
      <c r="I202" s="462"/>
      <c r="J202" s="462"/>
      <c r="K202" s="462"/>
      <c r="L202" s="82"/>
      <c r="M202" s="82"/>
      <c r="N202" s="82"/>
      <c r="O202" s="1"/>
      <c r="P202" s="1"/>
    </row>
    <row r="203" spans="2:16" ht="27" customHeight="1">
      <c r="B203" s="441" t="s">
        <v>265</v>
      </c>
      <c r="C203" s="442" t="s">
        <v>478</v>
      </c>
      <c r="D203" s="442" t="s">
        <v>479</v>
      </c>
      <c r="E203" s="442" t="s">
        <v>277</v>
      </c>
      <c r="F203" s="442" t="s">
        <v>252</v>
      </c>
      <c r="H203" s="462"/>
      <c r="I203" s="462"/>
      <c r="J203" s="462"/>
      <c r="K203" s="462"/>
      <c r="L203" s="82"/>
      <c r="M203" s="82"/>
      <c r="N203" s="82"/>
      <c r="O203" s="1"/>
      <c r="P203" s="1"/>
    </row>
    <row r="204" spans="2:16" ht="15">
      <c r="B204" s="39" t="s">
        <v>225</v>
      </c>
      <c r="C204" s="472">
        <v>52</v>
      </c>
      <c r="D204" s="472">
        <v>2</v>
      </c>
      <c r="E204" s="472">
        <v>0</v>
      </c>
      <c r="F204" s="472">
        <f>SUM(C204:E204)</f>
        <v>54</v>
      </c>
      <c r="H204" s="462"/>
      <c r="I204" s="462"/>
      <c r="J204" s="462"/>
      <c r="K204" s="462"/>
      <c r="L204" s="82"/>
      <c r="M204" s="82"/>
      <c r="N204" s="82"/>
      <c r="O204" s="1"/>
      <c r="P204" s="1"/>
    </row>
    <row r="205" spans="2:16" ht="15">
      <c r="B205" s="458" t="s">
        <v>226</v>
      </c>
      <c r="C205" s="472">
        <v>52</v>
      </c>
      <c r="D205" s="472">
        <v>3</v>
      </c>
      <c r="E205" s="472">
        <v>0</v>
      </c>
      <c r="F205" s="472">
        <f t="shared" ref="F205:F206" si="10">SUM(C205:E205)</f>
        <v>55</v>
      </c>
      <c r="H205" s="462"/>
      <c r="I205" s="462"/>
      <c r="J205" s="462"/>
      <c r="K205" s="462"/>
      <c r="L205" s="82"/>
      <c r="M205" s="82"/>
      <c r="N205" s="82"/>
      <c r="O205" s="1"/>
      <c r="P205" s="1"/>
    </row>
    <row r="206" spans="2:16" ht="15">
      <c r="B206" s="458" t="s">
        <v>227</v>
      </c>
      <c r="C206" s="472">
        <v>52</v>
      </c>
      <c r="D206" s="472">
        <v>5</v>
      </c>
      <c r="E206" s="472">
        <v>0</v>
      </c>
      <c r="F206" s="472">
        <f t="shared" si="10"/>
        <v>57</v>
      </c>
      <c r="H206" s="462"/>
      <c r="I206" s="462"/>
      <c r="J206" s="462"/>
      <c r="K206" s="462"/>
      <c r="L206" s="82"/>
      <c r="M206" s="82"/>
      <c r="N206" s="82"/>
      <c r="O206" s="1"/>
      <c r="P206" s="1"/>
    </row>
    <row r="207" spans="2:16" ht="15">
      <c r="H207" s="462"/>
      <c r="I207" s="462"/>
      <c r="J207" s="462"/>
      <c r="K207" s="462"/>
      <c r="L207" s="82"/>
      <c r="M207" s="82"/>
      <c r="N207" s="82"/>
      <c r="O207" s="1"/>
      <c r="P207" s="1"/>
    </row>
    <row r="208" spans="2:16" ht="15">
      <c r="H208" s="462"/>
      <c r="I208" s="462"/>
      <c r="J208" s="462"/>
      <c r="K208" s="462"/>
      <c r="L208" s="82"/>
      <c r="M208" s="82"/>
      <c r="N208" s="82"/>
      <c r="O208" s="1"/>
      <c r="P208" s="1"/>
    </row>
    <row r="209" spans="2:16" ht="29.25" customHeight="1">
      <c r="B209" s="622" t="s">
        <v>480</v>
      </c>
      <c r="C209" s="622"/>
      <c r="D209" s="622"/>
      <c r="E209" s="622"/>
      <c r="F209" s="626"/>
      <c r="H209" s="462"/>
      <c r="I209" s="462"/>
      <c r="J209" s="462"/>
      <c r="K209" s="462"/>
      <c r="L209" s="82"/>
      <c r="M209" s="82"/>
      <c r="N209" s="82"/>
      <c r="O209" s="1"/>
      <c r="P209" s="1"/>
    </row>
    <row r="210" spans="2:16" ht="30">
      <c r="B210" s="441" t="s">
        <v>265</v>
      </c>
      <c r="C210" s="442" t="s">
        <v>478</v>
      </c>
      <c r="D210" s="442" t="s">
        <v>479</v>
      </c>
      <c r="E210" s="442" t="s">
        <v>481</v>
      </c>
      <c r="F210" s="442" t="s">
        <v>252</v>
      </c>
      <c r="H210" s="462"/>
      <c r="I210" s="462"/>
      <c r="J210" s="462"/>
      <c r="K210" s="462"/>
      <c r="L210" s="82"/>
      <c r="M210" s="82"/>
      <c r="N210" s="82"/>
      <c r="O210" s="1"/>
      <c r="P210" s="1"/>
    </row>
    <row r="211" spans="2:16" ht="15">
      <c r="B211" s="39" t="s">
        <v>225</v>
      </c>
      <c r="C211" s="455">
        <v>5.1080550098231828E-2</v>
      </c>
      <c r="D211" s="455">
        <v>7.874015748031496E-3</v>
      </c>
      <c r="E211" s="455">
        <v>0</v>
      </c>
      <c r="F211" s="455">
        <v>4.1666666666666664E-2</v>
      </c>
      <c r="H211" s="462"/>
      <c r="I211" s="462"/>
      <c r="J211" s="462"/>
      <c r="K211" s="462"/>
      <c r="L211" s="82"/>
      <c r="M211" s="82"/>
      <c r="N211" s="82"/>
      <c r="O211" s="1"/>
      <c r="P211" s="1"/>
    </row>
    <row r="212" spans="2:16" ht="15">
      <c r="B212" s="458" t="s">
        <v>226</v>
      </c>
      <c r="C212" s="455">
        <v>0.10379241516966067</v>
      </c>
      <c r="D212" s="455">
        <v>4.4776119402985072E-2</v>
      </c>
      <c r="E212" s="455">
        <v>0</v>
      </c>
      <c r="F212" s="455">
        <v>9.499136442141623E-2</v>
      </c>
      <c r="H212" s="462"/>
      <c r="I212" s="462"/>
      <c r="J212" s="462"/>
      <c r="K212" s="462"/>
      <c r="L212" s="82"/>
      <c r="M212" s="82"/>
      <c r="N212" s="82"/>
      <c r="O212" s="1"/>
      <c r="P212" s="1"/>
    </row>
    <row r="213" spans="2:16" ht="15">
      <c r="B213" s="458" t="s">
        <v>227</v>
      </c>
      <c r="C213" s="455">
        <v>3.4233048057932848E-2</v>
      </c>
      <c r="D213" s="455">
        <v>1.5576323987538941E-2</v>
      </c>
      <c r="E213" s="455">
        <v>0</v>
      </c>
      <c r="F213" s="455">
        <v>3.04E-2</v>
      </c>
      <c r="H213" s="462"/>
      <c r="I213" s="462"/>
      <c r="J213" s="462"/>
      <c r="K213" s="462"/>
      <c r="L213" s="82"/>
      <c r="M213" s="82"/>
      <c r="N213" s="82"/>
      <c r="O213" s="1"/>
      <c r="P213" s="1"/>
    </row>
    <row r="214" spans="2:16" ht="15">
      <c r="B214" s="83"/>
      <c r="C214" s="1"/>
      <c r="D214" s="1"/>
      <c r="E214" s="1"/>
      <c r="F214" s="1"/>
      <c r="G214" s="1"/>
      <c r="H214" s="1"/>
      <c r="I214" s="1"/>
      <c r="J214" s="1"/>
      <c r="K214" s="1"/>
      <c r="L214" s="1"/>
      <c r="M214" s="1"/>
      <c r="N214" s="1"/>
    </row>
    <row r="215" spans="2:16" ht="15">
      <c r="B215" s="83"/>
      <c r="C215" s="1"/>
      <c r="D215" s="1"/>
      <c r="E215" s="1"/>
      <c r="F215" s="1"/>
      <c r="G215" s="1"/>
      <c r="H215" s="1"/>
      <c r="I215" s="1"/>
      <c r="J215" s="1"/>
      <c r="K215" s="1"/>
      <c r="L215" s="1"/>
      <c r="M215" s="1"/>
      <c r="N215" s="1"/>
    </row>
    <row r="216" spans="2:16" ht="30" customHeight="1">
      <c r="B216" s="628" t="s">
        <v>268</v>
      </c>
      <c r="C216" s="629"/>
      <c r="D216" s="629"/>
      <c r="E216" s="629"/>
      <c r="F216" s="629"/>
      <c r="G216" s="629"/>
      <c r="H216" s="629"/>
      <c r="I216" s="629"/>
      <c r="J216" s="630"/>
      <c r="K216" s="1"/>
      <c r="L216" s="1"/>
      <c r="M216" s="1"/>
      <c r="N216" s="9"/>
    </row>
    <row r="217" spans="2:16" ht="20.25" customHeight="1">
      <c r="B217" s="631"/>
      <c r="C217" s="633" t="s">
        <v>271</v>
      </c>
      <c r="D217" s="633"/>
      <c r="E217" s="633" t="s">
        <v>272</v>
      </c>
      <c r="F217" s="633"/>
      <c r="G217" s="633" t="s">
        <v>273</v>
      </c>
      <c r="H217" s="633"/>
      <c r="I217" s="633" t="s">
        <v>274</v>
      </c>
      <c r="J217" s="634"/>
      <c r="K217" s="1"/>
      <c r="L217" s="1"/>
      <c r="M217" s="1"/>
      <c r="N217" s="1"/>
    </row>
    <row r="218" spans="2:16" ht="21.75" customHeight="1">
      <c r="B218" s="632"/>
      <c r="C218" s="40" t="s">
        <v>219</v>
      </c>
      <c r="D218" s="40" t="s">
        <v>220</v>
      </c>
      <c r="E218" s="40" t="s">
        <v>219</v>
      </c>
      <c r="F218" s="40" t="s">
        <v>220</v>
      </c>
      <c r="G218" s="40" t="s">
        <v>219</v>
      </c>
      <c r="H218" s="40" t="s">
        <v>220</v>
      </c>
      <c r="I218" s="40" t="s">
        <v>219</v>
      </c>
      <c r="J218" s="40" t="s">
        <v>220</v>
      </c>
      <c r="K218" s="1"/>
      <c r="L218" s="1"/>
      <c r="M218" s="1"/>
      <c r="N218" s="1"/>
    </row>
    <row r="219" spans="2:16" ht="15">
      <c r="B219" s="635" t="s">
        <v>269</v>
      </c>
      <c r="C219" s="41">
        <v>634.54050000000007</v>
      </c>
      <c r="D219" s="41">
        <v>2464.7299000000003</v>
      </c>
      <c r="E219" s="41">
        <v>929</v>
      </c>
      <c r="F219" s="41">
        <v>2173</v>
      </c>
      <c r="G219" s="41">
        <v>1176</v>
      </c>
      <c r="H219" s="41">
        <v>1926</v>
      </c>
      <c r="I219" s="41">
        <v>1669</v>
      </c>
      <c r="J219" s="42">
        <v>1433</v>
      </c>
      <c r="K219" s="1"/>
      <c r="L219" s="1"/>
      <c r="M219" s="1"/>
      <c r="N219" s="1"/>
    </row>
    <row r="220" spans="2:16" ht="15">
      <c r="B220" s="636"/>
      <c r="C220" s="637">
        <f>C219+D219</f>
        <v>3099.2704000000003</v>
      </c>
      <c r="D220" s="637"/>
      <c r="E220" s="637">
        <f>E219+F219</f>
        <v>3102</v>
      </c>
      <c r="F220" s="637"/>
      <c r="G220" s="637">
        <f>G219+H219</f>
        <v>3102</v>
      </c>
      <c r="H220" s="637"/>
      <c r="I220" s="637">
        <f>I219+J219</f>
        <v>3102</v>
      </c>
      <c r="J220" s="638"/>
      <c r="K220" s="1"/>
      <c r="L220" s="1"/>
      <c r="M220" s="1"/>
      <c r="N220" s="1"/>
    </row>
    <row r="221" spans="2:16" ht="15">
      <c r="B221" s="639" t="s">
        <v>270</v>
      </c>
      <c r="C221" s="465">
        <f>C219/(C219+D219)</f>
        <v>0.20473867010764857</v>
      </c>
      <c r="D221" s="465">
        <f>1-C221</f>
        <v>0.79526132989235143</v>
      </c>
      <c r="E221" s="465">
        <f>E219/(E219+F219)</f>
        <v>0.29948420373952289</v>
      </c>
      <c r="F221" s="465">
        <f t="shared" ref="F221" si="11">1-E221</f>
        <v>0.70051579626047711</v>
      </c>
      <c r="G221" s="465">
        <f t="shared" ref="G221" si="12">G219/(G219+H219)</f>
        <v>0.379110251450677</v>
      </c>
      <c r="H221" s="465">
        <f t="shared" ref="H221" si="13">1-G221</f>
        <v>0.620889748549323</v>
      </c>
      <c r="I221" s="465">
        <f t="shared" ref="I221" si="14">I219/(I219+J219)</f>
        <v>0.53803997421018701</v>
      </c>
      <c r="J221" s="466">
        <f t="shared" ref="J221" si="15">1-I221</f>
        <v>0.46196002578981299</v>
      </c>
      <c r="K221" s="1"/>
      <c r="L221" s="1"/>
      <c r="M221" s="1"/>
      <c r="N221" s="1"/>
    </row>
    <row r="222" spans="2:16" ht="15">
      <c r="B222" s="636"/>
      <c r="C222" s="640">
        <f>C220/12405</f>
        <v>0.24984041918581221</v>
      </c>
      <c r="D222" s="640"/>
      <c r="E222" s="640">
        <f>E220/12405</f>
        <v>0.25006045949214029</v>
      </c>
      <c r="F222" s="640"/>
      <c r="G222" s="640">
        <f>G220/12405</f>
        <v>0.25006045949214029</v>
      </c>
      <c r="H222" s="640"/>
      <c r="I222" s="640">
        <f>I220/12405</f>
        <v>0.25006045949214029</v>
      </c>
      <c r="J222" s="641"/>
      <c r="K222" s="1"/>
      <c r="L222" s="1"/>
      <c r="M222" s="1"/>
      <c r="N222" s="1"/>
    </row>
    <row r="223" spans="2:16" ht="15">
      <c r="B223" s="83"/>
      <c r="C223" s="1"/>
      <c r="D223" s="1"/>
      <c r="E223" s="1"/>
      <c r="F223" s="1"/>
      <c r="G223" s="1"/>
      <c r="H223" s="1"/>
      <c r="I223" s="1"/>
      <c r="J223" s="1"/>
      <c r="K223" s="1"/>
      <c r="L223" s="1"/>
      <c r="M223" s="1"/>
      <c r="N223" s="1"/>
    </row>
    <row r="224" spans="2:16" ht="27.75" customHeight="1">
      <c r="B224" s="83"/>
      <c r="C224" s="1"/>
      <c r="D224" s="1"/>
      <c r="E224" s="1"/>
      <c r="F224" s="1"/>
      <c r="G224" s="1"/>
      <c r="H224" s="1"/>
      <c r="I224" s="1"/>
      <c r="J224" s="1"/>
      <c r="K224" s="1"/>
      <c r="L224" s="1"/>
      <c r="M224" s="1"/>
      <c r="N224" s="1"/>
    </row>
    <row r="225" spans="2:18" ht="30" customHeight="1">
      <c r="B225" s="650" t="s">
        <v>275</v>
      </c>
      <c r="C225" s="651"/>
      <c r="D225" s="651"/>
      <c r="E225" s="651"/>
      <c r="F225" s="651"/>
      <c r="G225" s="651"/>
      <c r="H225" s="651"/>
      <c r="I225" s="651"/>
      <c r="J225" s="652"/>
      <c r="K225" s="1"/>
      <c r="L225" s="1"/>
      <c r="M225" s="1"/>
      <c r="N225" s="1"/>
    </row>
    <row r="226" spans="2:18" ht="27.75" customHeight="1">
      <c r="B226" s="646" t="s">
        <v>265</v>
      </c>
      <c r="C226" s="633" t="s">
        <v>271</v>
      </c>
      <c r="D226" s="633"/>
      <c r="E226" s="633" t="s">
        <v>272</v>
      </c>
      <c r="F226" s="633"/>
      <c r="G226" s="633" t="s">
        <v>273</v>
      </c>
      <c r="H226" s="633"/>
      <c r="I226" s="633" t="s">
        <v>274</v>
      </c>
      <c r="J226" s="634"/>
      <c r="K226" s="1"/>
      <c r="L226" s="1"/>
      <c r="M226" s="1"/>
      <c r="N226" s="1"/>
    </row>
    <row r="227" spans="2:18" ht="27.75" customHeight="1">
      <c r="B227" s="647"/>
      <c r="C227" s="40" t="s">
        <v>219</v>
      </c>
      <c r="D227" s="40" t="s">
        <v>220</v>
      </c>
      <c r="E227" s="40" t="s">
        <v>219</v>
      </c>
      <c r="F227" s="40" t="s">
        <v>220</v>
      </c>
      <c r="G227" s="40" t="s">
        <v>219</v>
      </c>
      <c r="H227" s="40" t="s">
        <v>220</v>
      </c>
      <c r="I227" s="40" t="s">
        <v>219</v>
      </c>
      <c r="J227" s="40" t="s">
        <v>220</v>
      </c>
      <c r="K227" s="1"/>
      <c r="L227" s="1"/>
      <c r="M227" s="1"/>
      <c r="N227" s="1"/>
    </row>
    <row r="228" spans="2:18" ht="20.25" customHeight="1">
      <c r="B228" s="39" t="s">
        <v>225</v>
      </c>
      <c r="C228" s="41">
        <v>248.54050000000001</v>
      </c>
      <c r="D228" s="41">
        <v>361.72990000000004</v>
      </c>
      <c r="E228" s="41">
        <v>622</v>
      </c>
      <c r="F228" s="41">
        <v>1345</v>
      </c>
      <c r="G228" s="41">
        <v>808</v>
      </c>
      <c r="H228" s="41">
        <v>1195</v>
      </c>
      <c r="I228" s="41">
        <v>880</v>
      </c>
      <c r="J228" s="42">
        <v>586</v>
      </c>
      <c r="K228" s="1"/>
      <c r="L228" s="1"/>
      <c r="M228" s="1"/>
      <c r="N228" s="1"/>
    </row>
    <row r="229" spans="2:18" ht="25.5" customHeight="1">
      <c r="B229" s="458" t="s">
        <v>226</v>
      </c>
      <c r="C229" s="469">
        <v>386</v>
      </c>
      <c r="D229" s="469">
        <v>2103</v>
      </c>
      <c r="E229" s="469">
        <v>307</v>
      </c>
      <c r="F229" s="469">
        <v>828</v>
      </c>
      <c r="G229" s="469">
        <v>368</v>
      </c>
      <c r="H229" s="469">
        <v>731</v>
      </c>
      <c r="I229" s="469">
        <v>789</v>
      </c>
      <c r="J229" s="470">
        <v>847</v>
      </c>
      <c r="K229" s="1"/>
      <c r="L229" s="1"/>
      <c r="M229" s="1"/>
      <c r="N229" s="1"/>
    </row>
    <row r="230" spans="2:18" ht="24" customHeight="1">
      <c r="B230" s="458" t="s">
        <v>227</v>
      </c>
      <c r="C230" s="469">
        <v>634.54050000000007</v>
      </c>
      <c r="D230" s="469">
        <v>2464.7299000000003</v>
      </c>
      <c r="E230" s="469">
        <v>929</v>
      </c>
      <c r="F230" s="469">
        <v>2173</v>
      </c>
      <c r="G230" s="469">
        <v>1176</v>
      </c>
      <c r="H230" s="469">
        <v>1926</v>
      </c>
      <c r="I230" s="469">
        <v>1669</v>
      </c>
      <c r="J230" s="469">
        <v>1433</v>
      </c>
      <c r="K230" s="1"/>
      <c r="L230" s="1"/>
      <c r="M230" s="1"/>
      <c r="N230" s="1"/>
    </row>
    <row r="231" spans="2:18" ht="15">
      <c r="B231" s="83"/>
      <c r="C231" s="1"/>
      <c r="D231" s="1"/>
      <c r="E231" s="1"/>
      <c r="F231" s="1"/>
      <c r="G231" s="1"/>
      <c r="H231" s="1"/>
      <c r="I231" s="1"/>
      <c r="J231" s="1"/>
      <c r="K231" s="1"/>
      <c r="L231" s="1"/>
      <c r="M231" s="1"/>
      <c r="N231" s="1"/>
    </row>
    <row r="232" spans="2:18" ht="15">
      <c r="B232" s="642"/>
      <c r="C232" s="643"/>
      <c r="D232" s="643"/>
      <c r="E232" s="643"/>
      <c r="F232" s="643"/>
      <c r="G232" s="643"/>
      <c r="H232" s="643"/>
      <c r="I232" s="643"/>
      <c r="J232" s="643"/>
      <c r="K232" s="1"/>
      <c r="L232" s="1"/>
      <c r="M232" s="1"/>
      <c r="N232" s="1"/>
    </row>
    <row r="233" spans="2:18" ht="30" customHeight="1">
      <c r="B233" s="644" t="s">
        <v>108</v>
      </c>
      <c r="C233" s="645"/>
      <c r="D233" s="645"/>
      <c r="E233" s="645"/>
      <c r="F233" s="645"/>
      <c r="G233" s="645"/>
      <c r="H233" s="645"/>
      <c r="I233" s="645"/>
      <c r="J233" s="645"/>
      <c r="K233" s="645"/>
      <c r="L233" s="645"/>
      <c r="M233" s="1"/>
      <c r="N233" s="1"/>
    </row>
    <row r="234" spans="2:18" ht="15" customHeight="1">
      <c r="B234" s="646" t="s">
        <v>265</v>
      </c>
      <c r="C234" s="633" t="s">
        <v>249</v>
      </c>
      <c r="D234" s="633"/>
      <c r="E234" s="633" t="s">
        <v>276</v>
      </c>
      <c r="F234" s="633"/>
      <c r="G234" s="633" t="s">
        <v>251</v>
      </c>
      <c r="H234" s="633"/>
      <c r="I234" s="467" t="s">
        <v>277</v>
      </c>
      <c r="J234" s="471"/>
      <c r="K234" s="648" t="s">
        <v>222</v>
      </c>
      <c r="L234" s="649"/>
      <c r="M234" s="1"/>
      <c r="N234" s="1"/>
    </row>
    <row r="235" spans="2:18" ht="15" customHeight="1">
      <c r="B235" s="647"/>
      <c r="C235" s="40" t="s">
        <v>219</v>
      </c>
      <c r="D235" s="40" t="s">
        <v>220</v>
      </c>
      <c r="E235" s="40" t="s">
        <v>219</v>
      </c>
      <c r="F235" s="40" t="s">
        <v>220</v>
      </c>
      <c r="G235" s="40" t="s">
        <v>219</v>
      </c>
      <c r="H235" s="40" t="s">
        <v>220</v>
      </c>
      <c r="I235" s="40" t="s">
        <v>219</v>
      </c>
      <c r="J235" s="40" t="s">
        <v>220</v>
      </c>
      <c r="K235" s="40" t="s">
        <v>219</v>
      </c>
      <c r="L235" s="40" t="s">
        <v>220</v>
      </c>
      <c r="M235" s="1"/>
      <c r="N235" s="1"/>
    </row>
    <row r="236" spans="2:18" ht="15">
      <c r="B236" s="39" t="s">
        <v>225</v>
      </c>
      <c r="C236" s="41">
        <v>730.54050000000007</v>
      </c>
      <c r="D236" s="41">
        <v>1543</v>
      </c>
      <c r="E236" s="41">
        <v>1622</v>
      </c>
      <c r="F236" s="41">
        <v>1845</v>
      </c>
      <c r="G236" s="41">
        <v>184</v>
      </c>
      <c r="H236" s="41">
        <v>97</v>
      </c>
      <c r="I236" s="41">
        <v>22</v>
      </c>
      <c r="J236" s="41">
        <v>2</v>
      </c>
      <c r="K236" s="41">
        <f>I236+G236+E236+C236</f>
        <v>2558.5405000000001</v>
      </c>
      <c r="L236" s="41">
        <f>J236+H236+F236+D236</f>
        <v>3487</v>
      </c>
      <c r="M236" s="1"/>
      <c r="N236" s="1"/>
    </row>
    <row r="237" spans="2:18" ht="15">
      <c r="B237" s="458" t="s">
        <v>226</v>
      </c>
      <c r="C237" s="41">
        <v>811</v>
      </c>
      <c r="D237" s="41">
        <v>3170</v>
      </c>
      <c r="E237" s="41">
        <v>939</v>
      </c>
      <c r="F237" s="41">
        <v>1289</v>
      </c>
      <c r="G237" s="41">
        <v>84</v>
      </c>
      <c r="H237" s="41">
        <v>47</v>
      </c>
      <c r="I237" s="41">
        <v>16</v>
      </c>
      <c r="J237" s="41">
        <v>3</v>
      </c>
      <c r="K237" s="41">
        <f>I237+G237+E237+C237</f>
        <v>1850</v>
      </c>
      <c r="L237" s="41">
        <f>J237+H237+F237+D237</f>
        <v>4509</v>
      </c>
      <c r="M237" s="1"/>
      <c r="N237" s="1"/>
    </row>
    <row r="238" spans="2:18" ht="15">
      <c r="B238" s="458" t="s">
        <v>227</v>
      </c>
      <c r="C238" s="41">
        <f>SUM(C236:C237)</f>
        <v>1541.5405000000001</v>
      </c>
      <c r="D238" s="41">
        <f t="shared" ref="D238:I238" si="16">SUM(D236:D237)</f>
        <v>4713</v>
      </c>
      <c r="E238" s="41">
        <f t="shared" si="16"/>
        <v>2561</v>
      </c>
      <c r="F238" s="41">
        <f t="shared" si="16"/>
        <v>3134</v>
      </c>
      <c r="G238" s="41">
        <f t="shared" si="16"/>
        <v>268</v>
      </c>
      <c r="H238" s="41">
        <f t="shared" si="16"/>
        <v>144</v>
      </c>
      <c r="I238" s="41">
        <f t="shared" si="16"/>
        <v>38</v>
      </c>
      <c r="J238" s="41">
        <f>SUM(J236:J237)</f>
        <v>5</v>
      </c>
      <c r="K238" s="41">
        <f>SUM(K236:K237)</f>
        <v>4408.5405000000001</v>
      </c>
      <c r="L238" s="41">
        <f>SUM(L236:L237)</f>
        <v>7996</v>
      </c>
      <c r="M238" s="1"/>
      <c r="N238" s="1"/>
    </row>
    <row r="239" spans="2:18" ht="15">
      <c r="B239" s="372"/>
      <c r="C239" s="373"/>
      <c r="D239" s="373"/>
      <c r="E239" s="373"/>
      <c r="F239" s="373"/>
      <c r="G239" s="373"/>
      <c r="H239" s="373"/>
      <c r="I239" s="373"/>
      <c r="J239" s="373"/>
      <c r="K239" s="373"/>
      <c r="L239" s="373"/>
      <c r="M239" s="1"/>
      <c r="N239" s="1"/>
    </row>
    <row r="240" spans="2:18" ht="15">
      <c r="B240" s="474"/>
      <c r="C240" s="474"/>
      <c r="D240" s="474"/>
      <c r="E240" s="474"/>
      <c r="F240" s="474"/>
      <c r="G240" s="474"/>
      <c r="H240" s="474"/>
      <c r="I240" s="474"/>
      <c r="J240" s="474"/>
      <c r="K240" s="474"/>
      <c r="L240" s="474"/>
      <c r="M240" s="474"/>
      <c r="N240" s="474"/>
      <c r="O240" s="474"/>
      <c r="P240" s="474"/>
      <c r="Q240" s="474"/>
      <c r="R240" s="474"/>
    </row>
    <row r="241" spans="2:18" ht="30" customHeight="1">
      <c r="B241" s="644" t="s">
        <v>491</v>
      </c>
      <c r="C241" s="645"/>
      <c r="D241" s="645"/>
      <c r="E241" s="645"/>
      <c r="F241" s="645"/>
      <c r="G241" s="645"/>
      <c r="H241" s="645"/>
      <c r="I241" s="645"/>
      <c r="J241" s="645"/>
      <c r="K241" s="645"/>
      <c r="L241" s="645"/>
      <c r="M241" s="1"/>
      <c r="N241" s="1"/>
    </row>
    <row r="242" spans="2:18" ht="15" customHeight="1">
      <c r="B242" s="646" t="s">
        <v>265</v>
      </c>
      <c r="C242" s="633" t="s">
        <v>249</v>
      </c>
      <c r="D242" s="633"/>
      <c r="E242" s="633" t="s">
        <v>276</v>
      </c>
      <c r="F242" s="633"/>
      <c r="G242" s="633" t="s">
        <v>251</v>
      </c>
      <c r="H242" s="633"/>
      <c r="I242" s="467" t="s">
        <v>277</v>
      </c>
      <c r="J242" s="471"/>
      <c r="K242" s="648" t="s">
        <v>222</v>
      </c>
      <c r="L242" s="649"/>
      <c r="M242" s="474"/>
      <c r="N242" s="474"/>
      <c r="O242" s="474"/>
      <c r="P242" s="474"/>
      <c r="Q242" s="474"/>
      <c r="R242" s="474"/>
    </row>
    <row r="243" spans="2:18" ht="15">
      <c r="B243" s="647"/>
      <c r="C243" s="40" t="s">
        <v>219</v>
      </c>
      <c r="D243" s="40" t="s">
        <v>220</v>
      </c>
      <c r="E243" s="40" t="s">
        <v>219</v>
      </c>
      <c r="F243" s="40" t="s">
        <v>220</v>
      </c>
      <c r="G243" s="40" t="s">
        <v>219</v>
      </c>
      <c r="H243" s="40" t="s">
        <v>220</v>
      </c>
      <c r="I243" s="40" t="s">
        <v>219</v>
      </c>
      <c r="J243" s="40" t="s">
        <v>220</v>
      </c>
      <c r="K243" s="40" t="s">
        <v>219</v>
      </c>
      <c r="L243" s="40" t="s">
        <v>220</v>
      </c>
      <c r="M243" s="474"/>
      <c r="N243" s="474"/>
      <c r="O243" s="474"/>
      <c r="P243" s="474"/>
      <c r="Q243" s="474"/>
      <c r="R243" s="474"/>
    </row>
    <row r="244" spans="2:18" ht="15">
      <c r="B244" s="39" t="s">
        <v>225</v>
      </c>
      <c r="C244" s="359">
        <v>5.8889526503186899E-2</v>
      </c>
      <c r="D244" s="359">
        <v>0.1244414551415179</v>
      </c>
      <c r="E244" s="359">
        <v>0.1307508782718674</v>
      </c>
      <c r="F244" s="359">
        <v>0.14872710876177272</v>
      </c>
      <c r="G244" s="359">
        <v>1.4832405426648336E-2</v>
      </c>
      <c r="H244" s="359">
        <v>7.8192572086135254E-3</v>
      </c>
      <c r="I244" s="360">
        <v>1.7734397792731707E-3</v>
      </c>
      <c r="J244" s="360">
        <v>1.6122179811574279E-4</v>
      </c>
      <c r="K244" s="361">
        <f t="shared" ref="K244:L246" si="17">C244+E244+G244+I244</f>
        <v>0.20624624998097582</v>
      </c>
      <c r="L244" s="361">
        <f t="shared" si="17"/>
        <v>0.28114904291001991</v>
      </c>
      <c r="M244" s="474"/>
      <c r="N244" s="474"/>
      <c r="O244" s="474"/>
      <c r="P244" s="474"/>
      <c r="Q244" s="474"/>
      <c r="R244" s="474"/>
    </row>
    <row r="245" spans="2:18" ht="15">
      <c r="B245" s="458" t="s">
        <v>226</v>
      </c>
      <c r="C245" s="359">
        <v>6.5375439135933702E-2</v>
      </c>
      <c r="D245" s="359">
        <v>0.25553655001345232</v>
      </c>
      <c r="E245" s="359">
        <v>7.5693634215341241E-2</v>
      </c>
      <c r="F245" s="359">
        <v>0.10390744888559622</v>
      </c>
      <c r="G245" s="359">
        <v>6.771315520861197E-3</v>
      </c>
      <c r="H245" s="359">
        <v>3.7887122557199557E-3</v>
      </c>
      <c r="I245" s="360">
        <v>1.2897743849259423E-3</v>
      </c>
      <c r="J245" s="360">
        <v>2.4183269717361418E-4</v>
      </c>
      <c r="K245" s="361">
        <f t="shared" si="17"/>
        <v>0.14913016325706208</v>
      </c>
      <c r="L245" s="361">
        <f t="shared" si="17"/>
        <v>0.36347454385194211</v>
      </c>
      <c r="M245" s="474"/>
      <c r="N245" s="474"/>
      <c r="O245" s="474"/>
      <c r="P245" s="474"/>
      <c r="Q245" s="474"/>
      <c r="R245" s="474"/>
    </row>
    <row r="246" spans="2:18" ht="15">
      <c r="B246" s="458" t="s">
        <v>227</v>
      </c>
      <c r="C246" s="359">
        <v>0.12426496563912061</v>
      </c>
      <c r="D246" s="359">
        <v>0.37997800515497027</v>
      </c>
      <c r="E246" s="359">
        <v>0.20644451248720863</v>
      </c>
      <c r="F246" s="359">
        <v>0.25263455764736897</v>
      </c>
      <c r="G246" s="359">
        <v>2.1603720947509533E-2</v>
      </c>
      <c r="H246" s="359">
        <v>1.1607969464333481E-2</v>
      </c>
      <c r="I246" s="360">
        <v>3.0632141641991129E-3</v>
      </c>
      <c r="J246" s="360">
        <v>4.0305449528935697E-4</v>
      </c>
      <c r="K246" s="361">
        <f t="shared" si="17"/>
        <v>0.35537641323803787</v>
      </c>
      <c r="L246" s="361">
        <f t="shared" si="17"/>
        <v>0.64462358676196208</v>
      </c>
      <c r="M246" s="474"/>
      <c r="N246" s="474"/>
      <c r="O246" s="474"/>
      <c r="P246" s="474"/>
      <c r="Q246" s="474"/>
      <c r="R246" s="474"/>
    </row>
    <row r="247" spans="2:18" ht="15">
      <c r="B247" s="474"/>
      <c r="C247" s="474"/>
      <c r="D247" s="474"/>
      <c r="E247" s="474"/>
      <c r="F247" s="474"/>
      <c r="G247" s="474"/>
      <c r="H247" s="474"/>
      <c r="I247" s="474"/>
      <c r="J247" s="474"/>
      <c r="K247" s="474"/>
      <c r="L247" s="474"/>
      <c r="M247" s="474"/>
      <c r="N247" s="474"/>
      <c r="O247" s="474"/>
      <c r="P247" s="474"/>
      <c r="Q247" s="474"/>
      <c r="R247" s="474"/>
    </row>
    <row r="248" spans="2:18" ht="15">
      <c r="B248" s="474"/>
      <c r="C248" s="474"/>
      <c r="D248" s="474"/>
      <c r="E248" s="474"/>
      <c r="F248" s="474"/>
      <c r="G248" s="474"/>
      <c r="H248" s="474"/>
      <c r="I248" s="474"/>
      <c r="J248" s="474"/>
      <c r="K248" s="474"/>
      <c r="L248" s="474"/>
      <c r="M248" s="474"/>
      <c r="N248" s="474"/>
      <c r="O248" s="474"/>
      <c r="P248" s="474"/>
      <c r="Q248" s="474"/>
      <c r="R248" s="474"/>
    </row>
    <row r="249" spans="2:18" ht="30" customHeight="1">
      <c r="B249" s="650" t="s">
        <v>278</v>
      </c>
      <c r="C249" s="651"/>
      <c r="D249" s="651"/>
      <c r="E249" s="651"/>
      <c r="F249" s="651"/>
      <c r="G249" s="651"/>
      <c r="H249" s="651"/>
      <c r="I249" s="651"/>
      <c r="J249" s="651"/>
      <c r="K249" s="651"/>
      <c r="L249" s="651"/>
      <c r="M249" s="651"/>
      <c r="N249" s="651"/>
      <c r="O249" s="126"/>
      <c r="P249" s="126"/>
      <c r="Q249" s="126"/>
      <c r="R249" s="126"/>
    </row>
    <row r="250" spans="2:18" ht="14.25" customHeight="1">
      <c r="B250" s="646" t="s">
        <v>265</v>
      </c>
      <c r="C250" s="633" t="s">
        <v>249</v>
      </c>
      <c r="D250" s="633"/>
      <c r="E250" s="633"/>
      <c r="F250" s="633" t="s">
        <v>276</v>
      </c>
      <c r="G250" s="633"/>
      <c r="H250" s="634"/>
      <c r="I250" s="653" t="s">
        <v>251</v>
      </c>
      <c r="J250" s="633"/>
      <c r="K250" s="633"/>
      <c r="L250" s="633" t="s">
        <v>277</v>
      </c>
      <c r="M250" s="633"/>
      <c r="N250" s="633"/>
      <c r="O250" s="662"/>
      <c r="P250" s="662"/>
      <c r="Q250" s="662"/>
      <c r="R250" s="662"/>
    </row>
    <row r="251" spans="2:18" ht="15" customHeight="1">
      <c r="B251" s="647"/>
      <c r="C251" s="49" t="s">
        <v>1</v>
      </c>
      <c r="D251" s="40" t="s">
        <v>2</v>
      </c>
      <c r="E251" s="40" t="s">
        <v>3</v>
      </c>
      <c r="F251" s="49" t="s">
        <v>1</v>
      </c>
      <c r="G251" s="40" t="s">
        <v>2</v>
      </c>
      <c r="H251" s="40" t="s">
        <v>3</v>
      </c>
      <c r="I251" s="49" t="s">
        <v>1</v>
      </c>
      <c r="J251" s="40" t="s">
        <v>2</v>
      </c>
      <c r="K251" s="40" t="s">
        <v>3</v>
      </c>
      <c r="L251" s="40" t="s">
        <v>1</v>
      </c>
      <c r="M251" s="49" t="s">
        <v>2</v>
      </c>
      <c r="N251" s="40" t="s">
        <v>3</v>
      </c>
      <c r="O251" s="98"/>
      <c r="P251" s="98"/>
    </row>
    <row r="252" spans="2:18" ht="15">
      <c r="B252" s="39" t="s">
        <v>225</v>
      </c>
      <c r="C252" s="41">
        <v>137</v>
      </c>
      <c r="D252" s="41">
        <v>1634.2162000000001</v>
      </c>
      <c r="E252" s="125">
        <v>503.05420000000004</v>
      </c>
      <c r="F252" s="41">
        <v>48</v>
      </c>
      <c r="G252" s="41">
        <v>2140</v>
      </c>
      <c r="H252" s="125">
        <v>1279</v>
      </c>
      <c r="I252" s="41">
        <v>0</v>
      </c>
      <c r="J252" s="41">
        <v>76</v>
      </c>
      <c r="K252" s="125">
        <v>205</v>
      </c>
      <c r="L252" s="41">
        <v>0</v>
      </c>
      <c r="M252" s="41">
        <v>1</v>
      </c>
      <c r="N252" s="41">
        <v>23</v>
      </c>
      <c r="O252" s="95"/>
      <c r="P252" s="95"/>
    </row>
    <row r="253" spans="2:18" ht="15">
      <c r="B253" s="458" t="s">
        <v>226</v>
      </c>
      <c r="C253" s="41">
        <v>633</v>
      </c>
      <c r="D253" s="41">
        <v>2644</v>
      </c>
      <c r="E253" s="125">
        <v>704</v>
      </c>
      <c r="F253" s="41">
        <v>77</v>
      </c>
      <c r="G253" s="41">
        <v>1537</v>
      </c>
      <c r="H253" s="125">
        <v>614</v>
      </c>
      <c r="I253" s="41">
        <v>0</v>
      </c>
      <c r="J253" s="41">
        <v>49</v>
      </c>
      <c r="K253" s="125">
        <v>82</v>
      </c>
      <c r="L253" s="41">
        <v>0</v>
      </c>
      <c r="M253" s="41">
        <v>3</v>
      </c>
      <c r="N253" s="41">
        <v>16</v>
      </c>
      <c r="O253" s="95"/>
      <c r="P253" s="95"/>
    </row>
    <row r="254" spans="2:18" ht="15">
      <c r="B254" s="458" t="s">
        <v>227</v>
      </c>
      <c r="C254" s="41">
        <f>SUM(C252:C253)</f>
        <v>770</v>
      </c>
      <c r="D254" s="41">
        <f t="shared" ref="D254:N254" si="18">SUM(D252:D253)</f>
        <v>4278.2161999999998</v>
      </c>
      <c r="E254" s="41">
        <f t="shared" si="18"/>
        <v>1207.0542</v>
      </c>
      <c r="F254" s="41">
        <f t="shared" si="18"/>
        <v>125</v>
      </c>
      <c r="G254" s="41">
        <f t="shared" si="18"/>
        <v>3677</v>
      </c>
      <c r="H254" s="41">
        <f t="shared" si="18"/>
        <v>1893</v>
      </c>
      <c r="I254" s="41">
        <f t="shared" si="18"/>
        <v>0</v>
      </c>
      <c r="J254" s="41">
        <f t="shared" si="18"/>
        <v>125</v>
      </c>
      <c r="K254" s="41">
        <f t="shared" si="18"/>
        <v>287</v>
      </c>
      <c r="L254" s="41">
        <f t="shared" si="18"/>
        <v>0</v>
      </c>
      <c r="M254" s="41">
        <f t="shared" si="18"/>
        <v>4</v>
      </c>
      <c r="N254" s="41">
        <f t="shared" si="18"/>
        <v>39</v>
      </c>
      <c r="O254" s="95"/>
      <c r="P254" s="95"/>
    </row>
    <row r="255" spans="2:18" ht="15">
      <c r="B255" s="474"/>
      <c r="C255" s="474"/>
      <c r="D255" s="474"/>
      <c r="E255" s="474"/>
      <c r="F255" s="474"/>
      <c r="G255" s="474"/>
      <c r="H255" s="474"/>
      <c r="I255" s="474"/>
      <c r="J255" s="474"/>
      <c r="K255" s="474"/>
      <c r="L255" s="474"/>
      <c r="M255" s="474"/>
      <c r="N255" s="474"/>
      <c r="O255" s="474"/>
      <c r="P255" s="474"/>
      <c r="Q255" s="474"/>
      <c r="R255" s="474"/>
    </row>
    <row r="256" spans="2:18" ht="15">
      <c r="B256" s="642" t="s">
        <v>11</v>
      </c>
      <c r="C256" s="643"/>
      <c r="D256" s="643"/>
      <c r="E256" s="643"/>
      <c r="F256" s="643"/>
      <c r="G256" s="643"/>
      <c r="H256" s="643"/>
      <c r="I256" s="643"/>
      <c r="J256" s="643"/>
      <c r="K256" s="643"/>
      <c r="L256" s="643"/>
      <c r="M256" s="643"/>
      <c r="N256" s="643"/>
      <c r="O256" s="663"/>
      <c r="P256" s="663"/>
      <c r="Q256" s="663"/>
      <c r="R256" s="663"/>
    </row>
    <row r="257" spans="2:18" ht="30" customHeight="1">
      <c r="B257" s="650" t="s">
        <v>109</v>
      </c>
      <c r="C257" s="651"/>
      <c r="D257" s="651"/>
      <c r="E257" s="651"/>
      <c r="F257" s="651"/>
      <c r="G257" s="651"/>
      <c r="H257" s="651"/>
      <c r="I257" s="651"/>
      <c r="J257" s="651"/>
      <c r="K257" s="651"/>
      <c r="L257" s="651"/>
      <c r="M257" s="651"/>
      <c r="N257" s="651"/>
      <c r="O257" s="126"/>
      <c r="P257" s="126"/>
      <c r="Q257" s="126"/>
      <c r="R257" s="126"/>
    </row>
    <row r="258" spans="2:18" ht="14.45" customHeight="1">
      <c r="B258" s="646" t="s">
        <v>265</v>
      </c>
      <c r="C258" s="633" t="s">
        <v>249</v>
      </c>
      <c r="D258" s="633"/>
      <c r="E258" s="633"/>
      <c r="F258" s="633" t="s">
        <v>276</v>
      </c>
      <c r="G258" s="633"/>
      <c r="H258" s="634"/>
      <c r="I258" s="653" t="s">
        <v>251</v>
      </c>
      <c r="J258" s="633"/>
      <c r="K258" s="633"/>
      <c r="L258" s="633" t="s">
        <v>277</v>
      </c>
      <c r="M258" s="633"/>
      <c r="N258" s="633"/>
      <c r="P258" s="108"/>
      <c r="Q258" s="108"/>
      <c r="R258" s="108"/>
    </row>
    <row r="259" spans="2:18" ht="15">
      <c r="B259" s="647"/>
      <c r="C259" s="49" t="s">
        <v>1</v>
      </c>
      <c r="D259" s="40" t="s">
        <v>2</v>
      </c>
      <c r="E259" s="40" t="s">
        <v>3</v>
      </c>
      <c r="F259" s="49" t="s">
        <v>1</v>
      </c>
      <c r="G259" s="40" t="s">
        <v>2</v>
      </c>
      <c r="H259" s="40" t="s">
        <v>3</v>
      </c>
      <c r="I259" s="49" t="s">
        <v>1</v>
      </c>
      <c r="J259" s="40" t="s">
        <v>2</v>
      </c>
      <c r="K259" s="40" t="s">
        <v>3</v>
      </c>
      <c r="L259" s="40" t="s">
        <v>1</v>
      </c>
      <c r="M259" s="49" t="s">
        <v>2</v>
      </c>
      <c r="N259" s="40" t="s">
        <v>3</v>
      </c>
    </row>
    <row r="260" spans="2:18" ht="15">
      <c r="B260" s="39" t="s">
        <v>225</v>
      </c>
      <c r="C260" s="50">
        <v>1.1043693170928381E-2</v>
      </c>
      <c r="D260" s="50">
        <v>0.13173563713693817</v>
      </c>
      <c r="E260" s="50">
        <v>4.0551651336838253E-2</v>
      </c>
      <c r="F260" s="122">
        <v>3.8693231547778269E-3</v>
      </c>
      <c r="G260" s="50">
        <v>0.17250732398384477</v>
      </c>
      <c r="H260" s="123">
        <v>0.10310133989501752</v>
      </c>
      <c r="I260" s="50">
        <v>0</v>
      </c>
      <c r="J260" s="50">
        <v>6.1264283283982259E-3</v>
      </c>
      <c r="K260" s="124">
        <v>1.6525234306863635E-2</v>
      </c>
      <c r="L260" s="50">
        <v>0</v>
      </c>
      <c r="M260" s="50">
        <v>8.0610899057871393E-5</v>
      </c>
      <c r="N260" s="50">
        <v>1.854050678331042E-3</v>
      </c>
    </row>
    <row r="261" spans="2:18" ht="15">
      <c r="B261" s="458" t="s">
        <v>226</v>
      </c>
      <c r="C261" s="50">
        <v>5.102669910363259E-2</v>
      </c>
      <c r="D261" s="50">
        <v>0.21313521710901195</v>
      </c>
      <c r="E261" s="50">
        <v>5.6750072936741461E-2</v>
      </c>
      <c r="F261" s="122">
        <v>6.2070392274560975E-3</v>
      </c>
      <c r="G261" s="50">
        <v>0.12389895185194834</v>
      </c>
      <c r="H261" s="123">
        <v>4.9495092021533037E-2</v>
      </c>
      <c r="I261" s="50">
        <v>0</v>
      </c>
      <c r="J261" s="50">
        <v>3.9499340538356985E-3</v>
      </c>
      <c r="K261" s="123">
        <v>6.6100937227454547E-3</v>
      </c>
      <c r="L261" s="50">
        <v>0</v>
      </c>
      <c r="M261" s="50">
        <v>2.4183269717361418E-4</v>
      </c>
      <c r="N261" s="50">
        <v>1.2897743849259423E-3</v>
      </c>
    </row>
    <row r="262" spans="2:18" ht="15">
      <c r="B262" s="458" t="s">
        <v>227</v>
      </c>
      <c r="C262" s="50">
        <v>6.2070392274560973E-2</v>
      </c>
      <c r="D262" s="50">
        <v>0.3448708542459501</v>
      </c>
      <c r="E262" s="50">
        <v>9.7301724273579707E-2</v>
      </c>
      <c r="F262" s="122">
        <v>1.0076362382233923E-2</v>
      </c>
      <c r="G262" s="50">
        <v>0.2964062758357931</v>
      </c>
      <c r="H262" s="123">
        <v>0.15259643191655056</v>
      </c>
      <c r="I262" s="50">
        <v>0</v>
      </c>
      <c r="J262" s="50">
        <v>1.0076362382233923E-2</v>
      </c>
      <c r="K262" s="123">
        <v>2.313532802960909E-2</v>
      </c>
      <c r="L262" s="50">
        <v>0</v>
      </c>
      <c r="M262" s="50">
        <v>3.2244359623148557E-4</v>
      </c>
      <c r="N262" s="50">
        <v>3.1438250632569846E-3</v>
      </c>
    </row>
    <row r="263" spans="2:18" ht="15">
      <c r="B263" s="83"/>
      <c r="C263" s="141"/>
      <c r="D263" s="1"/>
      <c r="E263" s="1"/>
      <c r="F263" s="1"/>
      <c r="G263" s="1"/>
      <c r="H263" s="1"/>
      <c r="I263" s="1"/>
      <c r="J263" s="1"/>
      <c r="K263" s="1"/>
      <c r="L263" s="1"/>
      <c r="M263" s="1"/>
      <c r="N263" s="1"/>
    </row>
    <row r="264" spans="2:18" ht="15">
      <c r="B264" s="83"/>
      <c r="C264" s="1"/>
      <c r="D264" s="1"/>
      <c r="E264" s="1"/>
      <c r="F264" s="1"/>
      <c r="G264" s="1"/>
      <c r="H264" s="1"/>
      <c r="I264" s="1"/>
      <c r="J264" s="1"/>
      <c r="K264" s="1"/>
      <c r="L264" s="1"/>
      <c r="M264" s="1"/>
      <c r="N264" s="1"/>
    </row>
    <row r="265" spans="2:18" ht="15">
      <c r="B265" s="488" t="s">
        <v>76</v>
      </c>
      <c r="C265" s="82"/>
      <c r="D265" s="489"/>
      <c r="E265" s="489"/>
      <c r="F265" s="57"/>
    </row>
    <row r="266" spans="2:18" ht="30" customHeight="1">
      <c r="B266" s="654" t="s">
        <v>482</v>
      </c>
      <c r="C266" s="654"/>
      <c r="D266" s="489"/>
      <c r="E266" s="489"/>
      <c r="F266" s="57"/>
    </row>
    <row r="267" spans="2:18" ht="15">
      <c r="B267" s="92" t="s">
        <v>6</v>
      </c>
      <c r="C267" s="92" t="s">
        <v>23</v>
      </c>
      <c r="D267" s="489"/>
      <c r="E267" s="489"/>
      <c r="F267" s="57"/>
    </row>
    <row r="268" spans="2:18" ht="15">
      <c r="B268" s="92" t="s">
        <v>7</v>
      </c>
      <c r="C268" s="92" t="s">
        <v>24</v>
      </c>
      <c r="D268" s="489"/>
      <c r="E268" s="489"/>
      <c r="F268" s="57"/>
    </row>
    <row r="269" spans="2:18" ht="15">
      <c r="B269" s="489"/>
      <c r="C269" s="489"/>
      <c r="D269" s="489"/>
      <c r="E269" s="489"/>
      <c r="F269" s="57"/>
    </row>
    <row r="270" spans="2:18" ht="15">
      <c r="B270" s="489"/>
      <c r="C270" s="489"/>
      <c r="D270" s="489"/>
      <c r="E270" s="489"/>
      <c r="F270" s="57"/>
    </row>
    <row r="271" spans="2:18" ht="30" customHeight="1">
      <c r="B271" s="655" t="s">
        <v>279</v>
      </c>
      <c r="C271" s="656"/>
      <c r="D271" s="656"/>
      <c r="E271" s="656"/>
      <c r="F271" s="656"/>
      <c r="G271" s="656"/>
      <c r="H271" s="656"/>
      <c r="I271" s="656"/>
      <c r="J271" s="657"/>
      <c r="K271" s="1"/>
    </row>
    <row r="272" spans="2:18" ht="14.45" customHeight="1">
      <c r="B272" s="117"/>
      <c r="C272" s="658" t="s">
        <v>249</v>
      </c>
      <c r="D272" s="658"/>
      <c r="E272" s="659" t="s">
        <v>276</v>
      </c>
      <c r="F272" s="660"/>
      <c r="G272" s="658" t="s">
        <v>251</v>
      </c>
      <c r="H272" s="658"/>
      <c r="I272" s="661" t="s">
        <v>277</v>
      </c>
      <c r="J272" s="661"/>
      <c r="K272" s="1"/>
    </row>
    <row r="273" spans="2:14" ht="15">
      <c r="B273" s="118"/>
      <c r="C273" s="40" t="s">
        <v>219</v>
      </c>
      <c r="D273" s="40" t="s">
        <v>220</v>
      </c>
      <c r="E273" s="40" t="s">
        <v>219</v>
      </c>
      <c r="F273" s="40" t="s">
        <v>220</v>
      </c>
      <c r="G273" s="40" t="s">
        <v>219</v>
      </c>
      <c r="H273" s="40" t="s">
        <v>220</v>
      </c>
      <c r="I273" s="40" t="s">
        <v>219</v>
      </c>
      <c r="J273" s="40" t="s">
        <v>220</v>
      </c>
      <c r="K273" s="1"/>
    </row>
    <row r="274" spans="2:14" ht="15">
      <c r="B274" s="664" t="s">
        <v>247</v>
      </c>
      <c r="C274" s="444">
        <v>730.54050000000007</v>
      </c>
      <c r="D274" s="444">
        <v>1543.7299</v>
      </c>
      <c r="E274" s="444">
        <v>1622</v>
      </c>
      <c r="F274" s="444">
        <v>1845</v>
      </c>
      <c r="G274" s="138">
        <v>184</v>
      </c>
      <c r="H274" s="138">
        <v>97</v>
      </c>
      <c r="I274" s="138">
        <v>22</v>
      </c>
      <c r="J274" s="138">
        <v>2</v>
      </c>
      <c r="K274" s="1"/>
    </row>
    <row r="275" spans="2:14" ht="15">
      <c r="B275" s="665"/>
      <c r="C275" s="666">
        <f>C274+D274</f>
        <v>2274.2704000000003</v>
      </c>
      <c r="D275" s="666"/>
      <c r="E275" s="667">
        <f>E274+F274</f>
        <v>3467</v>
      </c>
      <c r="F275" s="668"/>
      <c r="G275" s="669">
        <f>G274+H274</f>
        <v>281</v>
      </c>
      <c r="H275" s="669"/>
      <c r="I275" s="669">
        <f>I274+J274</f>
        <v>24</v>
      </c>
      <c r="J275" s="669"/>
      <c r="K275" s="445">
        <f>C275+E275+G275+I275</f>
        <v>6046.2704000000003</v>
      </c>
    </row>
    <row r="276" spans="2:14" ht="15">
      <c r="B276" s="664" t="s">
        <v>270</v>
      </c>
      <c r="C276" s="139">
        <f>C274/C275</f>
        <v>0.32121971951971934</v>
      </c>
      <c r="D276" s="139">
        <f>D274/C275</f>
        <v>0.6787802804802805</v>
      </c>
      <c r="E276" s="139">
        <f>E274/E275</f>
        <v>0.46783963080473029</v>
      </c>
      <c r="F276" s="139">
        <f>F274/E275</f>
        <v>0.53216036919526966</v>
      </c>
      <c r="G276" s="139">
        <f>G274/G275</f>
        <v>0.65480427046263345</v>
      </c>
      <c r="H276" s="139">
        <f>H274/K275</f>
        <v>1.6042947731877821E-2</v>
      </c>
      <c r="I276" s="139">
        <f>I274/I275</f>
        <v>0.91666666666666663</v>
      </c>
      <c r="J276" s="139">
        <f>J274/I275</f>
        <v>8.3333333333333329E-2</v>
      </c>
      <c r="K276" s="1"/>
    </row>
    <row r="277" spans="2:14" ht="15">
      <c r="B277" s="665"/>
      <c r="C277" s="670">
        <f>C275/K275</f>
        <v>0.37614434180780276</v>
      </c>
      <c r="D277" s="670"/>
      <c r="E277" s="671">
        <f>E275/K275</f>
        <v>0.57341133800433397</v>
      </c>
      <c r="F277" s="672"/>
      <c r="G277" s="670">
        <f>G275/K275</f>
        <v>4.6474931058326466E-2</v>
      </c>
      <c r="H277" s="670"/>
      <c r="I277" s="673">
        <f>I275/K275</f>
        <v>3.96938912953678E-3</v>
      </c>
      <c r="J277" s="673"/>
      <c r="K277" s="1"/>
    </row>
    <row r="278" spans="2:14" ht="15">
      <c r="B278" s="96"/>
      <c r="C278" s="99"/>
      <c r="D278" s="99"/>
      <c r="E278" s="99"/>
      <c r="F278" s="1"/>
      <c r="G278" s="1"/>
      <c r="H278" s="1"/>
      <c r="I278" s="1"/>
      <c r="J278" s="1"/>
      <c r="K278" s="1"/>
    </row>
    <row r="279" spans="2:14" ht="15">
      <c r="B279" s="96"/>
      <c r="C279" s="99"/>
      <c r="D279" s="99"/>
      <c r="E279" s="99"/>
      <c r="F279" s="1"/>
      <c r="G279" s="1"/>
      <c r="H279" s="1"/>
      <c r="I279" s="1"/>
      <c r="J279" s="1"/>
      <c r="K279" s="1"/>
    </row>
    <row r="280" spans="2:14" ht="30" customHeight="1">
      <c r="B280" s="655" t="s">
        <v>506</v>
      </c>
      <c r="C280" s="656"/>
      <c r="D280" s="657"/>
      <c r="E280" s="99"/>
      <c r="F280" s="1"/>
      <c r="G280" s="82"/>
      <c r="H280" s="82"/>
      <c r="I280" s="1"/>
      <c r="J280" s="1"/>
      <c r="K280" s="1"/>
    </row>
    <row r="281" spans="2:14" ht="15">
      <c r="B281" s="311"/>
      <c r="C281" s="40" t="s">
        <v>219</v>
      </c>
      <c r="D281" s="40" t="s">
        <v>220</v>
      </c>
      <c r="E281" s="99"/>
      <c r="F281" s="1"/>
      <c r="G281" s="82"/>
      <c r="H281" s="82"/>
      <c r="I281" s="1"/>
      <c r="J281" s="1"/>
      <c r="K281" s="1"/>
    </row>
    <row r="282" spans="2:14" ht="15">
      <c r="B282" s="34" t="s">
        <v>280</v>
      </c>
      <c r="C282" s="338">
        <v>0.53086419753086422</v>
      </c>
      <c r="D282" s="338">
        <v>0.46913580246913578</v>
      </c>
      <c r="E282" s="99"/>
      <c r="F282" s="1"/>
      <c r="I282" s="82"/>
      <c r="J282" s="82"/>
      <c r="K282" s="82"/>
    </row>
    <row r="283" spans="2:14" ht="32.25" customHeight="1">
      <c r="B283" s="339" t="s">
        <v>507</v>
      </c>
      <c r="C283" s="338">
        <v>0.6244343891402715</v>
      </c>
      <c r="D283" s="338">
        <v>0.3755656108597285</v>
      </c>
      <c r="E283" s="99"/>
      <c r="F283" s="57"/>
      <c r="G283" s="82"/>
      <c r="H283" s="82"/>
      <c r="I283" s="82"/>
      <c r="J283" s="82"/>
      <c r="K283" s="82"/>
    </row>
    <row r="284" spans="2:14" ht="24" customHeight="1">
      <c r="B284" s="677" t="s">
        <v>508</v>
      </c>
      <c r="C284" s="338">
        <v>0.78834007122419991</v>
      </c>
      <c r="D284" s="338">
        <v>0.77586283272681211</v>
      </c>
      <c r="E284" s="99"/>
      <c r="F284" s="57"/>
      <c r="G284" s="82"/>
      <c r="H284" s="82"/>
      <c r="I284" s="82"/>
      <c r="J284" s="82"/>
      <c r="K284" s="82"/>
    </row>
    <row r="285" spans="2:14" ht="15">
      <c r="B285" s="678"/>
      <c r="C285" s="340"/>
      <c r="D285" s="340"/>
      <c r="E285" s="99"/>
      <c r="F285" s="57"/>
      <c r="G285" s="82"/>
      <c r="H285" s="82"/>
      <c r="I285" s="82"/>
      <c r="J285" s="82"/>
      <c r="K285" s="82"/>
    </row>
    <row r="286" spans="2:14" ht="15">
      <c r="B286" s="489"/>
      <c r="C286" s="489"/>
      <c r="D286" s="489"/>
      <c r="E286" s="489"/>
      <c r="F286" s="57"/>
    </row>
    <row r="287" spans="2:14" ht="15">
      <c r="B287" s="1"/>
      <c r="C287" s="1"/>
      <c r="D287" s="1"/>
      <c r="E287" s="1"/>
      <c r="F287" s="57"/>
      <c r="G287" s="1"/>
      <c r="H287" s="1"/>
      <c r="I287" s="1"/>
      <c r="J287" s="1"/>
      <c r="K287" s="1"/>
      <c r="L287" s="1"/>
      <c r="M287" s="1"/>
      <c r="N287" s="1"/>
    </row>
    <row r="288" spans="2:14" ht="30.75" customHeight="1">
      <c r="B288" s="674" t="s">
        <v>490</v>
      </c>
      <c r="C288" s="679"/>
      <c r="D288" s="679"/>
      <c r="E288" s="679"/>
      <c r="F288" s="57"/>
      <c r="G288" s="1"/>
      <c r="H288" s="1"/>
      <c r="I288" s="1"/>
      <c r="J288" s="1"/>
      <c r="K288" s="1"/>
      <c r="L288" s="4"/>
      <c r="M288" s="1"/>
      <c r="N288" s="1"/>
    </row>
    <row r="289" spans="2:14" ht="15">
      <c r="B289" s="43" t="s">
        <v>265</v>
      </c>
      <c r="C289" s="40" t="s">
        <v>219</v>
      </c>
      <c r="D289" s="40" t="s">
        <v>220</v>
      </c>
      <c r="E289" s="473" t="s">
        <v>222</v>
      </c>
      <c r="F289" s="57"/>
      <c r="G289" s="1"/>
      <c r="H289" s="1"/>
      <c r="I289" s="1"/>
      <c r="J289" s="1"/>
      <c r="K289" s="1"/>
      <c r="L289" s="1"/>
      <c r="M289" s="1"/>
      <c r="N289" s="1"/>
    </row>
    <row r="290" spans="2:14" ht="15">
      <c r="B290" s="39" t="s">
        <v>225</v>
      </c>
      <c r="C290" s="38">
        <v>0.78834007122419991</v>
      </c>
      <c r="D290" s="38">
        <v>0.77586283272681211</v>
      </c>
      <c r="E290" s="38">
        <v>0.78114270245009243</v>
      </c>
      <c r="F290" s="57"/>
      <c r="G290" s="1"/>
      <c r="H290" s="1"/>
      <c r="I290" s="1"/>
      <c r="J290" s="1"/>
      <c r="K290" s="1"/>
      <c r="L290" s="1"/>
      <c r="M290" s="1"/>
      <c r="N290" s="1"/>
    </row>
    <row r="291" spans="2:14" ht="15">
      <c r="B291" s="39" t="s">
        <v>226</v>
      </c>
      <c r="C291" s="38">
        <v>0.46108108108108109</v>
      </c>
      <c r="D291" s="38">
        <v>0.57618097139055224</v>
      </c>
      <c r="E291" s="38">
        <v>0.54269539235728892</v>
      </c>
      <c r="F291" s="120"/>
      <c r="G291" s="1"/>
      <c r="H291" s="1"/>
      <c r="I291" s="1"/>
      <c r="J291" s="1"/>
      <c r="K291" s="1"/>
      <c r="L291" s="1"/>
      <c r="M291" s="1"/>
      <c r="N291" s="1"/>
    </row>
    <row r="292" spans="2:14" ht="15">
      <c r="B292" s="39" t="s">
        <v>227</v>
      </c>
      <c r="C292" s="38">
        <v>0.65100910380657728</v>
      </c>
      <c r="D292" s="38">
        <v>0.66327112036133684</v>
      </c>
      <c r="E292" s="38">
        <v>0.658913488899041</v>
      </c>
      <c r="F292" s="120"/>
      <c r="G292" s="1"/>
      <c r="H292" s="1"/>
      <c r="I292" s="1"/>
      <c r="J292" s="1"/>
      <c r="K292" s="1"/>
      <c r="L292" s="1"/>
      <c r="M292" s="1"/>
      <c r="N292" s="1"/>
    </row>
    <row r="293" spans="2:14" ht="15">
      <c r="B293" s="10"/>
      <c r="C293" s="1"/>
      <c r="D293" s="1"/>
      <c r="E293" s="1"/>
      <c r="F293" s="120"/>
      <c r="G293" s="1"/>
      <c r="H293" s="1"/>
      <c r="I293" s="1"/>
      <c r="J293" s="1"/>
      <c r="K293" s="1"/>
      <c r="L293" s="1"/>
      <c r="M293" s="1"/>
      <c r="N293" s="1"/>
    </row>
    <row r="294" spans="2:14" ht="15">
      <c r="B294" s="10"/>
      <c r="C294" s="1"/>
      <c r="D294" s="1"/>
      <c r="E294" s="1"/>
      <c r="F294" s="120"/>
      <c r="G294" s="1"/>
      <c r="H294" s="1"/>
      <c r="I294" s="1"/>
      <c r="J294" s="1"/>
      <c r="K294" s="1"/>
      <c r="L294" s="1"/>
      <c r="M294" s="1"/>
      <c r="N294" s="1"/>
    </row>
    <row r="295" spans="2:14" ht="28.5" customHeight="1">
      <c r="B295" s="674" t="s">
        <v>492</v>
      </c>
      <c r="C295" s="679"/>
      <c r="D295" s="679"/>
      <c r="E295" s="679"/>
      <c r="F295" s="120"/>
      <c r="G295" s="1"/>
      <c r="H295" s="1"/>
      <c r="I295" s="1"/>
      <c r="J295" s="1"/>
      <c r="K295" s="1"/>
      <c r="L295" s="1"/>
      <c r="M295" s="1"/>
      <c r="N295" s="1"/>
    </row>
    <row r="296" spans="2:14" ht="30" customHeight="1">
      <c r="B296" s="43" t="s">
        <v>255</v>
      </c>
      <c r="C296" s="40" t="s">
        <v>219</v>
      </c>
      <c r="D296" s="40" t="s">
        <v>220</v>
      </c>
      <c r="E296" s="473" t="s">
        <v>222</v>
      </c>
      <c r="F296" s="490"/>
      <c r="G296" s="1"/>
      <c r="H296" s="1"/>
      <c r="I296" s="1"/>
      <c r="J296" s="1"/>
      <c r="K296" s="1"/>
      <c r="L296" s="1"/>
      <c r="M296" s="1"/>
      <c r="N296" s="1"/>
    </row>
    <row r="297" spans="2:14" ht="15">
      <c r="B297" s="39" t="s">
        <v>249</v>
      </c>
      <c r="C297" s="38">
        <v>0.48003928537719248</v>
      </c>
      <c r="D297" s="38">
        <v>0.60716249354889851</v>
      </c>
      <c r="E297" s="38">
        <v>0.57583441956402071</v>
      </c>
      <c r="F297" s="490"/>
      <c r="G297" s="1"/>
      <c r="H297" s="1"/>
      <c r="I297" s="1"/>
      <c r="J297" s="1"/>
      <c r="K297" s="1"/>
      <c r="L297" s="1"/>
      <c r="M297" s="1"/>
      <c r="N297" s="1"/>
    </row>
    <row r="298" spans="2:14" ht="15">
      <c r="B298" s="39" t="s">
        <v>276</v>
      </c>
      <c r="C298" s="38">
        <v>0.73213588442014843</v>
      </c>
      <c r="D298" s="38">
        <v>0.73899170389278879</v>
      </c>
      <c r="E298" s="38">
        <v>0.7359086918349429</v>
      </c>
      <c r="F298" s="490"/>
      <c r="G298" s="1"/>
      <c r="H298" s="1"/>
      <c r="I298" s="1"/>
      <c r="J298" s="1"/>
      <c r="K298" s="1"/>
      <c r="L298" s="1"/>
      <c r="M298" s="1"/>
      <c r="N298" s="1"/>
    </row>
    <row r="299" spans="2:14" ht="15">
      <c r="B299" s="39" t="s">
        <v>251</v>
      </c>
      <c r="C299" s="38">
        <v>0.82835820895522383</v>
      </c>
      <c r="D299" s="38">
        <v>0.85416666666666663</v>
      </c>
      <c r="E299" s="38">
        <v>0.83737864077669899</v>
      </c>
      <c r="F299" s="490"/>
      <c r="G299" s="1"/>
      <c r="H299" s="1"/>
      <c r="I299" s="1"/>
      <c r="J299" s="1"/>
      <c r="K299" s="1"/>
      <c r="L299" s="1"/>
      <c r="M299" s="1"/>
      <c r="N299" s="1"/>
    </row>
    <row r="300" spans="2:14" ht="15">
      <c r="B300" s="39" t="s">
        <v>277</v>
      </c>
      <c r="C300" s="38">
        <v>0.86842105263157898</v>
      </c>
      <c r="D300" s="38">
        <v>0.6</v>
      </c>
      <c r="E300" s="38">
        <v>0.83720930232558144</v>
      </c>
      <c r="F300" s="490"/>
      <c r="G300" s="1"/>
      <c r="H300" s="1"/>
      <c r="I300" s="1"/>
      <c r="J300" s="1"/>
      <c r="K300" s="1"/>
      <c r="L300" s="1"/>
      <c r="M300" s="1"/>
      <c r="N300" s="1"/>
    </row>
    <row r="301" spans="2:14" ht="15">
      <c r="B301" s="39" t="s">
        <v>222</v>
      </c>
      <c r="C301" s="38">
        <v>0.65100910380657728</v>
      </c>
      <c r="D301" s="38">
        <v>0.66327112036133673</v>
      </c>
      <c r="E301" s="38">
        <v>0.65891348889904078</v>
      </c>
      <c r="F301" s="490"/>
      <c r="G301" s="1"/>
      <c r="H301" s="1"/>
      <c r="I301" s="1"/>
      <c r="J301" s="1"/>
      <c r="K301" s="1"/>
      <c r="L301" s="1"/>
      <c r="M301" s="1"/>
      <c r="N301" s="1"/>
    </row>
    <row r="302" spans="2:14" ht="15">
      <c r="B302" s="1"/>
      <c r="C302" s="1"/>
      <c r="D302" s="1"/>
      <c r="E302" s="1"/>
      <c r="F302" s="490"/>
      <c r="G302" s="1"/>
      <c r="H302" s="1"/>
      <c r="I302" s="1"/>
      <c r="J302" s="1"/>
      <c r="K302" s="1"/>
      <c r="L302" s="1"/>
      <c r="M302" s="1"/>
      <c r="N302" s="1"/>
    </row>
    <row r="303" spans="2:14" ht="15">
      <c r="B303" s="1"/>
      <c r="C303" s="1"/>
      <c r="D303" s="1"/>
      <c r="E303" s="1"/>
      <c r="F303" s="490"/>
      <c r="G303" s="1"/>
      <c r="H303" s="1"/>
      <c r="I303" s="1"/>
      <c r="J303" s="1"/>
      <c r="K303" s="1"/>
      <c r="L303" s="1"/>
      <c r="M303" s="1"/>
      <c r="N303" s="1"/>
    </row>
    <row r="304" spans="2:14" ht="30" customHeight="1">
      <c r="B304" s="674" t="s">
        <v>493</v>
      </c>
      <c r="C304" s="679"/>
      <c r="D304" s="679"/>
      <c r="E304" s="679"/>
      <c r="F304" s="490"/>
      <c r="G304" s="1"/>
      <c r="H304" s="1"/>
      <c r="I304" s="1"/>
      <c r="J304" s="1"/>
      <c r="K304" s="1"/>
      <c r="L304" s="1"/>
      <c r="M304" s="1"/>
      <c r="N304" s="1"/>
    </row>
    <row r="305" spans="2:14" ht="34.5" customHeight="1">
      <c r="B305" s="43" t="s">
        <v>281</v>
      </c>
      <c r="C305" s="40" t="s">
        <v>219</v>
      </c>
      <c r="D305" s="40" t="s">
        <v>220</v>
      </c>
      <c r="E305" s="473" t="s">
        <v>222</v>
      </c>
      <c r="F305" s="490"/>
      <c r="G305" s="1"/>
      <c r="H305" s="1"/>
      <c r="I305" s="1"/>
      <c r="J305" s="1"/>
      <c r="K305" s="1"/>
      <c r="L305" s="1"/>
      <c r="M305" s="1"/>
      <c r="N305" s="1"/>
    </row>
    <row r="306" spans="2:14" ht="15">
      <c r="B306" s="39" t="s">
        <v>271</v>
      </c>
      <c r="C306" s="38">
        <v>0.56733967335418301</v>
      </c>
      <c r="D306" s="38">
        <v>0.79562470516546246</v>
      </c>
      <c r="E306" s="38">
        <v>0.74888593134693882</v>
      </c>
      <c r="F306" s="1"/>
      <c r="G306" s="1"/>
      <c r="H306" s="1"/>
      <c r="I306" s="1"/>
      <c r="J306" s="1"/>
      <c r="K306" s="1"/>
      <c r="L306" s="1"/>
      <c r="M306" s="1"/>
      <c r="N306" s="1"/>
    </row>
    <row r="307" spans="2:14" ht="15">
      <c r="B307" s="39" t="s">
        <v>272</v>
      </c>
      <c r="C307" s="38">
        <v>0.59203444564047358</v>
      </c>
      <c r="D307" s="38">
        <v>0.5959502991256328</v>
      </c>
      <c r="E307" s="38">
        <v>0.59477756286266925</v>
      </c>
      <c r="F307" s="1"/>
      <c r="G307" s="1"/>
      <c r="H307" s="1"/>
      <c r="I307" s="1"/>
      <c r="J307" s="1"/>
      <c r="K307" s="1"/>
      <c r="L307" s="1"/>
      <c r="M307" s="1"/>
      <c r="N307" s="1"/>
    </row>
    <row r="308" spans="2:14" ht="15">
      <c r="B308" s="39" t="s">
        <v>282</v>
      </c>
      <c r="C308" s="38">
        <v>0.72193877551020413</v>
      </c>
      <c r="D308" s="38">
        <v>0.66407061266874357</v>
      </c>
      <c r="E308" s="38">
        <v>0.6860090264345583</v>
      </c>
      <c r="F308" s="1"/>
      <c r="G308" s="1"/>
      <c r="H308" s="1"/>
      <c r="I308" s="1"/>
      <c r="J308" s="1"/>
      <c r="K308" s="1"/>
      <c r="L308" s="1"/>
      <c r="M308" s="1"/>
      <c r="N308" s="1"/>
    </row>
    <row r="309" spans="2:14" ht="15">
      <c r="B309" s="39" t="s">
        <v>274</v>
      </c>
      <c r="C309" s="38">
        <v>0.66566806470940687</v>
      </c>
      <c r="D309" s="38">
        <v>0.53663642707606418</v>
      </c>
      <c r="E309" s="38">
        <v>0.60606060606060608</v>
      </c>
      <c r="F309" s="1"/>
      <c r="G309" s="1"/>
      <c r="H309" s="1"/>
      <c r="I309" s="1"/>
      <c r="J309" s="1"/>
      <c r="K309" s="1"/>
      <c r="L309" s="1"/>
      <c r="M309" s="1"/>
      <c r="N309" s="1"/>
    </row>
    <row r="310" spans="2:14" ht="15">
      <c r="B310" s="39" t="s">
        <v>222</v>
      </c>
      <c r="C310" s="38">
        <v>0.65100910380657728</v>
      </c>
      <c r="D310" s="38">
        <v>0.66327112036133673</v>
      </c>
      <c r="E310" s="38">
        <v>0.65891348889904078</v>
      </c>
      <c r="F310" s="1"/>
      <c r="G310" s="1"/>
      <c r="H310" s="1"/>
      <c r="I310" s="1"/>
      <c r="J310" s="1"/>
      <c r="K310" s="1"/>
      <c r="L310" s="1"/>
      <c r="M310" s="1"/>
      <c r="N310" s="1"/>
    </row>
    <row r="311" spans="2:14" ht="15">
      <c r="B311" s="1"/>
      <c r="C311" s="1"/>
      <c r="D311" s="1"/>
      <c r="E311" s="1"/>
      <c r="F311" s="1"/>
      <c r="G311" s="1"/>
      <c r="H311" s="1"/>
      <c r="I311" s="1"/>
      <c r="J311" s="1"/>
      <c r="K311" s="1"/>
      <c r="L311" s="1"/>
      <c r="M311" s="1"/>
      <c r="N311" s="1"/>
    </row>
    <row r="312" spans="2:14" ht="15">
      <c r="B312" s="1"/>
      <c r="C312" s="1"/>
      <c r="D312" s="1"/>
      <c r="E312" s="1"/>
      <c r="F312" s="1"/>
      <c r="G312" s="1"/>
      <c r="H312" s="1"/>
      <c r="I312" s="1"/>
      <c r="J312" s="1"/>
      <c r="K312" s="1"/>
      <c r="L312" s="1"/>
      <c r="M312" s="1"/>
      <c r="N312" s="1"/>
    </row>
    <row r="313" spans="2:14" ht="15">
      <c r="B313" s="680" t="s">
        <v>12</v>
      </c>
      <c r="C313" s="681"/>
      <c r="D313" s="681"/>
      <c r="E313" s="681"/>
      <c r="F313" s="681"/>
      <c r="G313" s="681"/>
      <c r="H313" s="681"/>
      <c r="I313" s="1"/>
      <c r="J313" s="1"/>
      <c r="K313" s="1"/>
      <c r="L313" s="1"/>
      <c r="M313" s="1"/>
      <c r="N313" s="1"/>
    </row>
    <row r="314" spans="2:14" ht="30.75" customHeight="1">
      <c r="B314" s="674" t="s">
        <v>509</v>
      </c>
      <c r="C314" s="674"/>
      <c r="D314" s="674"/>
      <c r="E314" s="674"/>
      <c r="F314" s="674"/>
      <c r="G314" s="674"/>
      <c r="H314" s="674"/>
      <c r="I314" s="1"/>
      <c r="J314" s="1"/>
      <c r="K314" s="1"/>
      <c r="L314" s="1"/>
      <c r="M314" s="1"/>
      <c r="N314" s="1"/>
    </row>
    <row r="315" spans="2:14" ht="50.25" customHeight="1">
      <c r="B315" s="675" t="s">
        <v>265</v>
      </c>
      <c r="C315" s="585" t="s">
        <v>510</v>
      </c>
      <c r="D315" s="585"/>
      <c r="E315" s="585" t="s">
        <v>511</v>
      </c>
      <c r="F315" s="585"/>
      <c r="G315" s="585" t="s">
        <v>512</v>
      </c>
      <c r="H315" s="585"/>
      <c r="I315" s="1"/>
      <c r="J315" s="1"/>
      <c r="K315" s="1"/>
      <c r="L315" s="1"/>
      <c r="N315" s="1"/>
    </row>
    <row r="316" spans="2:14" ht="50.25" customHeight="1">
      <c r="B316" s="676"/>
      <c r="C316" s="473" t="s">
        <v>283</v>
      </c>
      <c r="D316" s="473" t="s">
        <v>284</v>
      </c>
      <c r="E316" s="473" t="s">
        <v>283</v>
      </c>
      <c r="F316" s="473" t="s">
        <v>284</v>
      </c>
      <c r="G316" s="473" t="s">
        <v>283</v>
      </c>
      <c r="H316" s="473" t="s">
        <v>284</v>
      </c>
      <c r="I316" s="1"/>
      <c r="J316" s="1"/>
      <c r="K316" s="1"/>
      <c r="L316" s="1"/>
      <c r="M316" s="1"/>
      <c r="N316" s="1"/>
    </row>
    <row r="317" spans="2:14" ht="15">
      <c r="B317" s="39" t="s">
        <v>225</v>
      </c>
      <c r="C317" s="38">
        <v>0.23030949273021636</v>
      </c>
      <c r="D317" s="38">
        <v>0.12415397234218911</v>
      </c>
      <c r="E317" s="38">
        <v>0.59695393475504976</v>
      </c>
      <c r="F317" s="38">
        <v>0.39978947368421053</v>
      </c>
      <c r="G317" s="38">
        <v>0.29998938823837684</v>
      </c>
      <c r="H317" s="38">
        <v>0.14882619460431612</v>
      </c>
      <c r="I317" s="1"/>
      <c r="J317" s="1"/>
      <c r="K317" s="1"/>
      <c r="L317" s="1"/>
      <c r="M317" s="1"/>
      <c r="N317" s="1"/>
    </row>
    <row r="318" spans="2:14" ht="15">
      <c r="B318" s="39" t="s">
        <v>226</v>
      </c>
      <c r="C318" s="38">
        <v>0.38829179885371534</v>
      </c>
      <c r="D318" s="38">
        <v>0.42204350687365988</v>
      </c>
      <c r="E318" s="38">
        <v>0.41749989302562712</v>
      </c>
      <c r="F318" s="38">
        <v>0.26628571428571435</v>
      </c>
      <c r="G318" s="38">
        <v>0.39034105214729464</v>
      </c>
      <c r="H318" s="38">
        <v>0.39034348282167841</v>
      </c>
      <c r="I318" s="1"/>
      <c r="J318" s="1"/>
      <c r="K318" s="1"/>
      <c r="L318" s="1"/>
      <c r="M318" s="1"/>
      <c r="N318" s="1"/>
    </row>
    <row r="319" spans="2:14" ht="15">
      <c r="B319" s="39" t="s">
        <v>227</v>
      </c>
      <c r="C319" s="38">
        <v>0.315084585968053</v>
      </c>
      <c r="D319" s="38">
        <v>0.20812389838103026</v>
      </c>
      <c r="E319" s="38">
        <v>0.60116850276381062</v>
      </c>
      <c r="F319" s="38">
        <v>0.3495941194616437</v>
      </c>
      <c r="G319" s="38">
        <v>0.3556125462597281</v>
      </c>
      <c r="H319" s="38">
        <v>0.24143573296574178</v>
      </c>
      <c r="I319" s="1"/>
      <c r="J319" s="1"/>
      <c r="K319" s="1"/>
      <c r="L319" s="1"/>
      <c r="M319" s="1"/>
      <c r="N319" s="1"/>
    </row>
    <row r="320" spans="2:14" ht="15">
      <c r="B320" s="1"/>
      <c r="C320" s="1"/>
      <c r="D320" s="1"/>
      <c r="E320" s="1"/>
      <c r="F320" s="1"/>
      <c r="G320" s="1"/>
      <c r="H320" s="1"/>
      <c r="I320" s="1"/>
      <c r="J320" s="1"/>
      <c r="K320" s="1"/>
      <c r="L320" s="1"/>
      <c r="M320" s="1"/>
      <c r="N320" s="1"/>
    </row>
    <row r="321" spans="2:14" ht="15">
      <c r="B321" s="1"/>
      <c r="C321" s="1"/>
      <c r="D321" s="1"/>
      <c r="E321" s="1"/>
      <c r="F321" s="1"/>
      <c r="G321" s="1"/>
      <c r="H321" s="1"/>
      <c r="I321" s="1"/>
      <c r="J321" s="1"/>
      <c r="K321" s="1"/>
      <c r="L321" s="1"/>
      <c r="M321" s="1"/>
      <c r="N321" s="1"/>
    </row>
    <row r="322" spans="2:14" ht="39.75" customHeight="1">
      <c r="B322" s="674" t="s">
        <v>513</v>
      </c>
      <c r="C322" s="674"/>
      <c r="D322" s="674"/>
      <c r="E322" s="674"/>
      <c r="F322" s="674"/>
      <c r="G322" s="674"/>
      <c r="H322" s="674"/>
      <c r="I322" s="1"/>
      <c r="J322" s="1"/>
      <c r="K322" s="1"/>
      <c r="L322" s="1"/>
      <c r="M322" s="1"/>
      <c r="N322" s="1"/>
    </row>
    <row r="323" spans="2:14" ht="50.25" customHeight="1">
      <c r="B323" s="585" t="s">
        <v>255</v>
      </c>
      <c r="C323" s="585" t="s">
        <v>510</v>
      </c>
      <c r="D323" s="585"/>
      <c r="E323" s="585" t="s">
        <v>511</v>
      </c>
      <c r="F323" s="585"/>
      <c r="G323" s="585" t="s">
        <v>512</v>
      </c>
      <c r="H323" s="585"/>
      <c r="I323" s="1"/>
      <c r="J323" s="1"/>
      <c r="K323" s="1"/>
      <c r="L323" s="1"/>
      <c r="M323" s="1"/>
      <c r="N323" s="1"/>
    </row>
    <row r="324" spans="2:14" ht="50.25" customHeight="1">
      <c r="B324" s="682"/>
      <c r="C324" s="473" t="s">
        <v>283</v>
      </c>
      <c r="D324" s="473" t="s">
        <v>284</v>
      </c>
      <c r="E324" s="473" t="s">
        <v>283</v>
      </c>
      <c r="F324" s="473" t="s">
        <v>284</v>
      </c>
      <c r="G324" s="473" t="s">
        <v>283</v>
      </c>
      <c r="H324" s="473" t="s">
        <v>284</v>
      </c>
      <c r="I324" s="1"/>
      <c r="J324" s="1"/>
      <c r="K324" s="1"/>
      <c r="L324" s="1"/>
      <c r="M324" s="1"/>
      <c r="N324" s="1"/>
    </row>
    <row r="325" spans="2:14" ht="15">
      <c r="B325" s="39" t="s">
        <v>249</v>
      </c>
      <c r="C325" s="38">
        <v>0.15918859825072251</v>
      </c>
      <c r="D325" s="38">
        <v>0.12436157308622685</v>
      </c>
      <c r="E325" s="38">
        <v>-0.34317594063884438</v>
      </c>
      <c r="F325" s="38">
        <v>-0.18910752455413227</v>
      </c>
      <c r="G325" s="38">
        <v>0.14165534618860545</v>
      </c>
      <c r="H325" s="38">
        <v>0.10700825657317425</v>
      </c>
      <c r="I325" s="1"/>
      <c r="J325" s="1"/>
      <c r="K325" s="1"/>
      <c r="L325" s="1"/>
      <c r="M325" s="1"/>
      <c r="N325" s="1"/>
    </row>
    <row r="326" spans="2:14" ht="15">
      <c r="B326" s="39" t="s">
        <v>276</v>
      </c>
      <c r="C326" s="38">
        <v>7.8474803107988864E-2</v>
      </c>
      <c r="D326" s="38">
        <v>0.14439536404749131</v>
      </c>
      <c r="E326" s="38">
        <v>6.2979727910686137E-2</v>
      </c>
      <c r="F326" s="38">
        <v>0.1979426483896862</v>
      </c>
      <c r="G326" s="38">
        <v>7.4845890538280196E-2</v>
      </c>
      <c r="H326" s="38">
        <v>0.14563526545579467</v>
      </c>
      <c r="I326" s="1"/>
      <c r="J326" s="1"/>
      <c r="K326" s="1"/>
      <c r="L326" s="1"/>
      <c r="M326" s="1"/>
      <c r="N326" s="1"/>
    </row>
    <row r="327" spans="2:14" ht="15">
      <c r="B327" s="39" t="s">
        <v>251</v>
      </c>
      <c r="C327" s="38">
        <v>0.12695940231155436</v>
      </c>
      <c r="D327" s="38">
        <v>8.1445440432048016E-2</v>
      </c>
      <c r="E327" s="38">
        <v>0.19746627258601621</v>
      </c>
      <c r="F327" s="38">
        <v>0.16666666666666666</v>
      </c>
      <c r="G327" s="38">
        <v>0.13382651785980162</v>
      </c>
      <c r="H327" s="38">
        <v>7.4998826278784014E-2</v>
      </c>
      <c r="I327" s="1"/>
      <c r="J327" s="1"/>
      <c r="K327" s="1"/>
      <c r="L327" s="1"/>
      <c r="M327" s="1"/>
      <c r="N327" s="1"/>
    </row>
    <row r="328" spans="2:14" ht="15">
      <c r="B328" s="39" t="s">
        <v>277</v>
      </c>
      <c r="C328" s="38">
        <v>0.38758255845866213</v>
      </c>
      <c r="D328" s="38">
        <v>0.35872430751619344</v>
      </c>
      <c r="E328" s="38">
        <v>0.48123373445047118</v>
      </c>
      <c r="F328" s="38">
        <v>-0.15789473684210525</v>
      </c>
      <c r="G328" s="38">
        <v>0.42959738179976914</v>
      </c>
      <c r="H328" s="38">
        <v>0.39952596956547265</v>
      </c>
      <c r="I328" s="1"/>
      <c r="J328" s="1"/>
      <c r="K328" s="1"/>
      <c r="L328" s="1"/>
      <c r="M328" s="1"/>
      <c r="N328" s="1"/>
    </row>
    <row r="329" spans="2:14" ht="15">
      <c r="B329" s="39" t="s">
        <v>222</v>
      </c>
      <c r="C329" s="38">
        <v>0.31508458596805866</v>
      </c>
      <c r="D329" s="38">
        <v>0.20812389838103026</v>
      </c>
      <c r="E329" s="38">
        <v>0.60116850276381095</v>
      </c>
      <c r="F329" s="38">
        <v>0.3495941194616437</v>
      </c>
      <c r="G329" s="38">
        <v>0.3556125462597306</v>
      </c>
      <c r="H329" s="38">
        <v>0.24143573296574178</v>
      </c>
      <c r="I329" s="1"/>
      <c r="J329" s="1"/>
      <c r="K329" s="1"/>
      <c r="L329" s="1"/>
      <c r="M329" s="1"/>
      <c r="N329" s="1"/>
    </row>
    <row r="330" spans="2:14" ht="15">
      <c r="B330" s="1"/>
      <c r="C330" s="1"/>
      <c r="D330" s="1"/>
      <c r="E330" s="1"/>
      <c r="F330" s="1"/>
      <c r="G330" s="1"/>
      <c r="H330" s="1"/>
      <c r="I330" s="1"/>
      <c r="J330" s="1"/>
      <c r="K330" s="1"/>
      <c r="L330" s="1"/>
      <c r="M330" s="1"/>
      <c r="N330" s="1"/>
    </row>
    <row r="331" spans="2:14" ht="15">
      <c r="B331" s="1"/>
      <c r="C331" s="1"/>
      <c r="D331" s="1"/>
      <c r="E331" s="1"/>
      <c r="F331" s="1"/>
      <c r="G331" s="1"/>
      <c r="H331" s="1"/>
      <c r="I331" s="1"/>
      <c r="J331" s="1"/>
      <c r="K331" s="1"/>
      <c r="L331" s="1"/>
      <c r="M331" s="1"/>
      <c r="N331" s="1"/>
    </row>
    <row r="332" spans="2:14" ht="40.5" customHeight="1">
      <c r="B332" s="674" t="s">
        <v>514</v>
      </c>
      <c r="C332" s="674"/>
      <c r="D332" s="674"/>
      <c r="E332" s="674"/>
      <c r="F332" s="674"/>
      <c r="G332" s="674"/>
      <c r="H332" s="674"/>
      <c r="I332" s="1"/>
      <c r="J332" s="1"/>
      <c r="K332" s="1"/>
      <c r="L332" s="1"/>
      <c r="M332" s="1"/>
      <c r="N332" s="1"/>
    </row>
    <row r="333" spans="2:14" ht="23.25" customHeight="1">
      <c r="B333" s="585" t="s">
        <v>281</v>
      </c>
      <c r="C333" s="585" t="s">
        <v>510</v>
      </c>
      <c r="D333" s="585"/>
      <c r="E333" s="585" t="s">
        <v>511</v>
      </c>
      <c r="F333" s="585"/>
      <c r="G333" s="585" t="s">
        <v>512</v>
      </c>
      <c r="H333" s="585"/>
      <c r="I333" s="1"/>
      <c r="J333" s="1"/>
      <c r="K333" s="1"/>
      <c r="L333" s="1"/>
      <c r="M333" s="1"/>
      <c r="N333" s="1"/>
    </row>
    <row r="334" spans="2:14" ht="23.25" customHeight="1">
      <c r="B334" s="682"/>
      <c r="C334" s="473" t="s">
        <v>283</v>
      </c>
      <c r="D334" s="473" t="s">
        <v>284</v>
      </c>
      <c r="E334" s="473" t="s">
        <v>283</v>
      </c>
      <c r="F334" s="473" t="s">
        <v>284</v>
      </c>
      <c r="G334" s="473" t="s">
        <v>283</v>
      </c>
      <c r="H334" s="473" t="s">
        <v>284</v>
      </c>
      <c r="I334" s="1"/>
      <c r="J334" s="1"/>
      <c r="K334" s="1"/>
      <c r="L334" s="1"/>
      <c r="M334" s="1"/>
      <c r="N334" s="1"/>
    </row>
    <row r="335" spans="2:14" ht="15">
      <c r="B335" s="39" t="s">
        <v>271</v>
      </c>
      <c r="C335" s="38">
        <v>0.1008553086362249</v>
      </c>
      <c r="D335" s="38">
        <v>0.16918850202705457</v>
      </c>
      <c r="E335" s="38">
        <v>-0.5637650525944331</v>
      </c>
      <c r="F335" s="38">
        <v>-0.25918557862546276</v>
      </c>
      <c r="G335" s="38">
        <v>5.5694752407602681E-2</v>
      </c>
      <c r="H335" s="38">
        <v>0.12141663565268014</v>
      </c>
      <c r="I335" s="1"/>
      <c r="J335" s="1"/>
      <c r="K335" s="1"/>
      <c r="L335" s="1"/>
      <c r="M335" s="1"/>
      <c r="N335" s="1"/>
    </row>
    <row r="336" spans="2:14" ht="15">
      <c r="B336" s="39" t="s">
        <v>272</v>
      </c>
      <c r="C336" s="38">
        <v>3.1064537221377453E-3</v>
      </c>
      <c r="D336" s="38">
        <v>-3.1150611957711898E-3</v>
      </c>
      <c r="E336" s="38">
        <v>-5.8906045549307194E-2</v>
      </c>
      <c r="F336" s="38">
        <v>-8.3333333333333329E-2</v>
      </c>
      <c r="G336" s="38">
        <v>4.1600948768942943E-4</v>
      </c>
      <c r="H336" s="38">
        <v>-8.1336449025808718E-4</v>
      </c>
      <c r="I336" s="1"/>
      <c r="J336" s="66"/>
      <c r="K336" s="1"/>
      <c r="L336" s="1"/>
      <c r="M336" s="1"/>
      <c r="N336" s="1"/>
    </row>
    <row r="337" spans="2:14" ht="15">
      <c r="B337" s="39" t="s">
        <v>273</v>
      </c>
      <c r="C337" s="38">
        <v>1.1117594902951323E-2</v>
      </c>
      <c r="D337" s="38">
        <v>1.5817752312094178E-2</v>
      </c>
      <c r="E337" s="38">
        <v>0.11118360807654272</v>
      </c>
      <c r="F337" s="38">
        <v>6.4318121163597544E-2</v>
      </c>
      <c r="G337" s="38">
        <v>1.862657548333467E-2</v>
      </c>
      <c r="H337" s="38">
        <v>2.3092979278812157E-2</v>
      </c>
      <c r="I337" s="1"/>
      <c r="J337" s="1"/>
      <c r="K337" s="1"/>
      <c r="L337" s="1"/>
      <c r="M337" s="1"/>
      <c r="N337" s="1"/>
    </row>
    <row r="338" spans="2:14" ht="15">
      <c r="B338" s="39" t="s">
        <v>274</v>
      </c>
      <c r="C338" s="38">
        <v>0.15532860225209197</v>
      </c>
      <c r="D338" s="38">
        <v>5.3050336657008368E-2</v>
      </c>
      <c r="E338" s="38">
        <v>0.51630543176644839</v>
      </c>
      <c r="F338" s="38">
        <v>7.0291262135922336E-2</v>
      </c>
      <c r="G338" s="38">
        <v>0.22135053546576747</v>
      </c>
      <c r="H338" s="38">
        <v>8.0771455607073883E-2</v>
      </c>
      <c r="I338" s="1"/>
      <c r="J338" s="1"/>
      <c r="K338" s="1"/>
      <c r="L338" s="1"/>
      <c r="M338" s="1"/>
      <c r="N338" s="1"/>
    </row>
    <row r="339" spans="2:14" ht="15">
      <c r="B339" s="39" t="s">
        <v>222</v>
      </c>
      <c r="C339" s="38">
        <v>0.31508458596805455</v>
      </c>
      <c r="D339" s="38">
        <v>0.20812389838103026</v>
      </c>
      <c r="E339" s="38">
        <v>0.60116850276381117</v>
      </c>
      <c r="F339" s="38">
        <v>0.3495941194616437</v>
      </c>
      <c r="G339" s="38">
        <v>0.35561254625972794</v>
      </c>
      <c r="H339" s="38">
        <v>0.24143573296574178</v>
      </c>
      <c r="I339" s="1"/>
      <c r="J339" s="1"/>
      <c r="K339" s="1"/>
      <c r="L339" s="1"/>
      <c r="M339" s="1"/>
      <c r="N339" s="1"/>
    </row>
    <row r="340" spans="2:14" ht="15">
      <c r="I340" s="1"/>
    </row>
    <row r="341" spans="2:14" ht="15">
      <c r="I341" s="1"/>
    </row>
    <row r="342" spans="2:14" ht="15">
      <c r="B342" s="680" t="s">
        <v>13</v>
      </c>
      <c r="C342" s="681"/>
      <c r="D342" s="681"/>
    </row>
    <row r="343" spans="2:14" ht="50.25" customHeight="1">
      <c r="B343" s="679" t="s">
        <v>113</v>
      </c>
      <c r="C343" s="679"/>
      <c r="D343" s="679"/>
      <c r="E343" s="679"/>
      <c r="F343" s="679"/>
    </row>
    <row r="344" spans="2:14" ht="67.5" customHeight="1">
      <c r="B344" s="67" t="s">
        <v>14</v>
      </c>
      <c r="C344" s="67" t="s">
        <v>285</v>
      </c>
      <c r="D344" s="67" t="s">
        <v>286</v>
      </c>
      <c r="E344" s="67" t="s">
        <v>287</v>
      </c>
      <c r="F344" s="67" t="s">
        <v>288</v>
      </c>
      <c r="H344" s="11"/>
    </row>
    <row r="345" spans="2:14" ht="30">
      <c r="B345" s="44" t="s">
        <v>289</v>
      </c>
      <c r="C345" s="364">
        <v>0.996</v>
      </c>
      <c r="D345" s="365">
        <v>1</v>
      </c>
      <c r="E345" s="366" t="s">
        <v>39</v>
      </c>
      <c r="F345" s="367">
        <v>0.95</v>
      </c>
    </row>
    <row r="346" spans="2:14" ht="45">
      <c r="B346" s="690" t="s">
        <v>290</v>
      </c>
      <c r="C346" s="356" t="s">
        <v>292</v>
      </c>
      <c r="D346" s="692" t="s">
        <v>296</v>
      </c>
      <c r="E346" s="368" t="s">
        <v>299</v>
      </c>
      <c r="F346" s="694" t="s">
        <v>296</v>
      </c>
      <c r="J346" s="86"/>
    </row>
    <row r="347" spans="2:14" ht="45">
      <c r="B347" s="691"/>
      <c r="C347" s="356" t="s">
        <v>293</v>
      </c>
      <c r="D347" s="693"/>
      <c r="E347" s="368" t="s">
        <v>300</v>
      </c>
      <c r="F347" s="695"/>
      <c r="J347" s="87"/>
    </row>
    <row r="348" spans="2:14" ht="15" customHeight="1">
      <c r="B348" s="696" t="s">
        <v>291</v>
      </c>
      <c r="C348" s="356" t="s">
        <v>294</v>
      </c>
      <c r="D348" s="356" t="s">
        <v>297</v>
      </c>
      <c r="E348" s="368" t="s">
        <v>294</v>
      </c>
      <c r="F348" s="369" t="s">
        <v>301</v>
      </c>
      <c r="J348" s="86"/>
    </row>
    <row r="349" spans="2:14" ht="15">
      <c r="B349" s="697"/>
      <c r="C349" s="357" t="s">
        <v>295</v>
      </c>
      <c r="D349" s="357" t="s">
        <v>298</v>
      </c>
      <c r="E349" s="370" t="s">
        <v>295</v>
      </c>
      <c r="F349" s="371" t="s">
        <v>302</v>
      </c>
      <c r="J349" s="86"/>
    </row>
    <row r="350" spans="2:14" ht="123" customHeight="1">
      <c r="B350" s="683" t="s">
        <v>303</v>
      </c>
      <c r="C350" s="684"/>
      <c r="D350" s="684"/>
      <c r="E350" s="685"/>
      <c r="F350" s="685"/>
    </row>
    <row r="351" spans="2:14" ht="15.75">
      <c r="B351" s="26"/>
      <c r="C351" s="26"/>
      <c r="D351" s="26"/>
    </row>
    <row r="352" spans="2:14" ht="15.75">
      <c r="B352" s="26"/>
      <c r="C352" s="26"/>
      <c r="D352" s="26"/>
    </row>
    <row r="353" spans="2:8" ht="50.25" customHeight="1">
      <c r="B353" s="674" t="s">
        <v>114</v>
      </c>
      <c r="C353" s="679"/>
      <c r="D353" s="679"/>
      <c r="E353" s="57"/>
      <c r="F353" s="57"/>
      <c r="G353" s="57"/>
      <c r="H353" s="57"/>
    </row>
    <row r="354" spans="2:8" ht="21.75" customHeight="1">
      <c r="B354" s="68" t="s">
        <v>225</v>
      </c>
      <c r="C354" s="40" t="s">
        <v>220</v>
      </c>
      <c r="D354" s="69" t="s">
        <v>219</v>
      </c>
      <c r="E354" s="57"/>
      <c r="F354" s="57"/>
      <c r="G354" s="57"/>
      <c r="H354" s="57"/>
    </row>
    <row r="355" spans="2:8" ht="15.75">
      <c r="B355" s="39" t="s">
        <v>280</v>
      </c>
      <c r="C355" s="70">
        <v>0.46913580246913578</v>
      </c>
      <c r="D355" s="71">
        <v>0.53086419753086422</v>
      </c>
      <c r="E355" s="57"/>
      <c r="F355" s="57"/>
      <c r="G355" s="57"/>
      <c r="H355" s="57"/>
    </row>
    <row r="356" spans="2:8" ht="15.75">
      <c r="B356" s="39" t="s">
        <v>304</v>
      </c>
      <c r="C356" s="72">
        <v>8.3333333333333329E-2</v>
      </c>
      <c r="D356" s="73">
        <v>0.91666666666666663</v>
      </c>
      <c r="E356" s="57"/>
      <c r="F356" s="57"/>
      <c r="G356" s="57"/>
      <c r="H356" s="57"/>
    </row>
    <row r="357" spans="2:8" ht="15.75">
      <c r="B357" s="39" t="s">
        <v>305</v>
      </c>
      <c r="C357" s="72">
        <v>0.36220472440944884</v>
      </c>
      <c r="D357" s="73">
        <v>0.63779527559055116</v>
      </c>
      <c r="E357" s="57"/>
      <c r="F357" s="57"/>
      <c r="G357" s="57"/>
      <c r="H357" s="57"/>
    </row>
    <row r="358" spans="2:8" ht="15.75">
      <c r="B358" s="39" t="s">
        <v>306</v>
      </c>
      <c r="C358" s="72">
        <v>0.50491159135559927</v>
      </c>
      <c r="D358" s="73">
        <v>0.49508840864440079</v>
      </c>
      <c r="E358" s="57"/>
      <c r="F358" s="57"/>
      <c r="G358" s="57"/>
      <c r="H358" s="57"/>
    </row>
    <row r="359" spans="2:8" ht="15">
      <c r="E359" s="57"/>
      <c r="F359" s="57"/>
      <c r="G359" s="57"/>
      <c r="H359" s="57"/>
    </row>
    <row r="360" spans="2:8" ht="15.75">
      <c r="B360" s="26"/>
      <c r="C360" s="26"/>
      <c r="D360" s="26"/>
      <c r="E360" s="57"/>
      <c r="F360" s="57"/>
      <c r="G360" s="57"/>
      <c r="H360" s="57"/>
    </row>
    <row r="361" spans="2:8" ht="50.25" customHeight="1">
      <c r="B361" s="674" t="s">
        <v>307</v>
      </c>
      <c r="C361" s="679"/>
      <c r="D361" s="679"/>
      <c r="E361" s="57"/>
      <c r="F361" s="57"/>
      <c r="G361" s="57"/>
      <c r="H361" s="57"/>
    </row>
    <row r="362" spans="2:8" ht="24" customHeight="1">
      <c r="B362" s="68" t="s">
        <v>225</v>
      </c>
      <c r="C362" s="40" t="s">
        <v>515</v>
      </c>
      <c r="D362" s="69" t="s">
        <v>516</v>
      </c>
      <c r="E362" s="57"/>
      <c r="F362" s="57"/>
      <c r="G362" s="57"/>
      <c r="H362" s="57"/>
    </row>
    <row r="363" spans="2:8" ht="15.75">
      <c r="B363" s="468" t="s">
        <v>517</v>
      </c>
      <c r="C363" s="45">
        <v>17750</v>
      </c>
      <c r="D363" s="46">
        <v>21916.136363636364</v>
      </c>
      <c r="E363" s="57"/>
      <c r="F363" s="57"/>
      <c r="G363" s="57"/>
      <c r="H363" s="57"/>
    </row>
    <row r="364" spans="2:8" ht="30">
      <c r="B364" s="464" t="s">
        <v>518</v>
      </c>
      <c r="C364" s="47">
        <v>21501.070357142857</v>
      </c>
      <c r="D364" s="48">
        <v>26752.021610389616</v>
      </c>
      <c r="E364" s="57"/>
      <c r="F364" s="57"/>
      <c r="G364" s="57"/>
      <c r="H364" s="57"/>
    </row>
    <row r="365" spans="2:8" ht="15.75">
      <c r="B365" s="464" t="s">
        <v>519</v>
      </c>
      <c r="C365" s="47">
        <v>3386.9332673267313</v>
      </c>
      <c r="D365" s="48">
        <v>4018.668483483485</v>
      </c>
      <c r="E365" s="57"/>
      <c r="F365" s="57"/>
      <c r="G365" s="57"/>
      <c r="H365" s="57"/>
    </row>
    <row r="366" spans="2:8" ht="15.75">
      <c r="B366" s="464" t="s">
        <v>520</v>
      </c>
      <c r="C366" s="47">
        <v>3666.701274658179</v>
      </c>
      <c r="D366" s="48">
        <v>4324.0029265497669</v>
      </c>
      <c r="E366" s="57"/>
      <c r="F366" s="57"/>
      <c r="G366" s="57"/>
      <c r="H366" s="57"/>
    </row>
    <row r="367" spans="2:8" ht="15.75">
      <c r="B367" s="464" t="s">
        <v>521</v>
      </c>
      <c r="C367" s="47">
        <v>1901.1734931885151</v>
      </c>
      <c r="D367" s="48">
        <v>1878.6662116474515</v>
      </c>
      <c r="E367" s="57"/>
      <c r="F367" s="57"/>
      <c r="G367" s="57"/>
      <c r="H367" s="57"/>
    </row>
    <row r="368" spans="2:8" ht="15.75">
      <c r="B368" s="464" t="s">
        <v>522</v>
      </c>
      <c r="C368" s="47">
        <v>2235.8424949985715</v>
      </c>
      <c r="D368" s="48">
        <v>2930.4961508401689</v>
      </c>
      <c r="E368" s="57"/>
      <c r="F368" s="57"/>
      <c r="G368" s="57"/>
      <c r="H368" s="57"/>
    </row>
    <row r="369" spans="2:20" ht="15.75">
      <c r="B369" s="26"/>
      <c r="C369" s="26"/>
      <c r="D369" s="26"/>
    </row>
    <row r="370" spans="2:20" ht="15.75">
      <c r="B370" s="26"/>
      <c r="C370" s="26"/>
      <c r="D370" s="26"/>
    </row>
    <row r="371" spans="2:20" ht="50.25" customHeight="1">
      <c r="B371" s="74" t="s">
        <v>308</v>
      </c>
      <c r="C371" s="74" t="s">
        <v>16</v>
      </c>
      <c r="D371" s="26"/>
      <c r="E371" s="74" t="s">
        <v>309</v>
      </c>
      <c r="F371" s="74" t="s">
        <v>16</v>
      </c>
    </row>
    <row r="372" spans="2:20" ht="30">
      <c r="B372" s="464" t="s">
        <v>523</v>
      </c>
      <c r="C372" s="446">
        <v>0.29998938823837684</v>
      </c>
      <c r="D372" s="26"/>
      <c r="E372" s="464" t="s">
        <v>523</v>
      </c>
      <c r="F372" s="72">
        <v>0.36</v>
      </c>
    </row>
    <row r="373" spans="2:20" ht="30">
      <c r="B373" s="464" t="s">
        <v>524</v>
      </c>
      <c r="C373" s="446">
        <v>0.14882619460431612</v>
      </c>
      <c r="D373" s="26"/>
      <c r="E373" s="464" t="s">
        <v>524</v>
      </c>
      <c r="F373" s="72">
        <v>0.24</v>
      </c>
    </row>
    <row r="374" spans="2:20" ht="30">
      <c r="B374" s="464" t="s">
        <v>525</v>
      </c>
      <c r="C374" s="446">
        <v>0.59695393475504976</v>
      </c>
      <c r="D374" s="26"/>
      <c r="E374" s="464" t="s">
        <v>525</v>
      </c>
      <c r="F374" s="72">
        <v>0.60116850276381062</v>
      </c>
    </row>
    <row r="375" spans="2:20" ht="30">
      <c r="B375" s="464" t="s">
        <v>526</v>
      </c>
      <c r="C375" s="446">
        <v>0.39978947368421053</v>
      </c>
      <c r="D375" s="26"/>
      <c r="E375" s="464" t="s">
        <v>526</v>
      </c>
      <c r="F375" s="72">
        <v>0.3495941194616437</v>
      </c>
    </row>
    <row r="376" spans="2:20" ht="15">
      <c r="E376" s="686"/>
      <c r="F376" s="687"/>
    </row>
    <row r="377" spans="2:20" ht="15">
      <c r="B377" s="688" t="s">
        <v>18</v>
      </c>
      <c r="C377" s="688"/>
      <c r="D377" s="688"/>
      <c r="E377" s="688"/>
      <c r="F377" s="688"/>
      <c r="G377" s="688"/>
      <c r="H377" s="688"/>
      <c r="I377" s="688"/>
      <c r="J377" s="688"/>
      <c r="K377" s="688"/>
      <c r="L377" s="688"/>
      <c r="M377" s="688"/>
      <c r="N377" s="688"/>
      <c r="O377" s="688"/>
      <c r="P377" s="688"/>
      <c r="Q377" s="688"/>
      <c r="R377" s="688"/>
      <c r="S377" s="688"/>
      <c r="T377" s="688"/>
    </row>
    <row r="378" spans="2:20" s="1" customFormat="1" ht="49.5" customHeight="1">
      <c r="B378" s="679" t="s">
        <v>118</v>
      </c>
      <c r="C378" s="679"/>
      <c r="D378" s="679"/>
      <c r="E378" s="679"/>
      <c r="F378" s="679"/>
      <c r="G378" s="689"/>
      <c r="H378" s="689"/>
      <c r="I378" s="689"/>
      <c r="J378" s="689"/>
      <c r="K378" s="689"/>
      <c r="L378" s="689"/>
      <c r="M378" s="689"/>
      <c r="N378" s="689"/>
      <c r="O378" s="689"/>
      <c r="P378" s="689"/>
      <c r="Q378" s="689"/>
      <c r="R378" s="689"/>
      <c r="S378" s="689"/>
      <c r="T378" s="689"/>
    </row>
    <row r="379" spans="2:20" s="1" customFormat="1" ht="24.75" customHeight="1" thickBot="1">
      <c r="B379" s="491" t="s">
        <v>310</v>
      </c>
      <c r="C379" s="702">
        <v>2024</v>
      </c>
      <c r="D379" s="702"/>
      <c r="E379" s="702"/>
      <c r="F379" s="702"/>
      <c r="G379" s="702"/>
      <c r="H379" s="702"/>
      <c r="I379" s="702"/>
      <c r="J379" s="702"/>
      <c r="K379" s="703"/>
      <c r="L379" s="702">
        <v>2023</v>
      </c>
      <c r="M379" s="702"/>
      <c r="N379" s="702"/>
      <c r="O379" s="702"/>
      <c r="P379" s="702"/>
      <c r="Q379" s="702"/>
      <c r="R379" s="702"/>
      <c r="S379" s="702"/>
      <c r="T379" s="703"/>
    </row>
    <row r="380" spans="2:20" s="1" customFormat="1" ht="34.5" customHeight="1" thickBot="1">
      <c r="B380" s="704" t="s">
        <v>311</v>
      </c>
      <c r="C380" s="705" t="s">
        <v>312</v>
      </c>
      <c r="D380" s="706"/>
      <c r="E380" s="707"/>
      <c r="F380" s="708" t="s">
        <v>313</v>
      </c>
      <c r="G380" s="706"/>
      <c r="H380" s="707"/>
      <c r="I380" s="708" t="s">
        <v>314</v>
      </c>
      <c r="J380" s="706"/>
      <c r="K380" s="707"/>
      <c r="L380" s="705" t="s">
        <v>312</v>
      </c>
      <c r="M380" s="706"/>
      <c r="N380" s="707"/>
      <c r="O380" s="708" t="s">
        <v>313</v>
      </c>
      <c r="P380" s="706"/>
      <c r="Q380" s="707"/>
      <c r="R380" s="708" t="s">
        <v>314</v>
      </c>
      <c r="S380" s="706"/>
      <c r="T380" s="707"/>
    </row>
    <row r="381" spans="2:20" s="1" customFormat="1" ht="29.25" customHeight="1">
      <c r="B381" s="704"/>
      <c r="C381" s="492" t="s">
        <v>219</v>
      </c>
      <c r="D381" s="493" t="s">
        <v>220</v>
      </c>
      <c r="E381" s="494" t="s">
        <v>222</v>
      </c>
      <c r="F381" s="492" t="s">
        <v>219</v>
      </c>
      <c r="G381" s="493" t="s">
        <v>220</v>
      </c>
      <c r="H381" s="494" t="s">
        <v>222</v>
      </c>
      <c r="I381" s="492" t="s">
        <v>219</v>
      </c>
      <c r="J381" s="493" t="s">
        <v>220</v>
      </c>
      <c r="K381" s="494" t="s">
        <v>222</v>
      </c>
      <c r="L381" s="492" t="s">
        <v>219</v>
      </c>
      <c r="M381" s="493" t="s">
        <v>220</v>
      </c>
      <c r="N381" s="494" t="s">
        <v>222</v>
      </c>
      <c r="O381" s="492" t="s">
        <v>219</v>
      </c>
      <c r="P381" s="493" t="s">
        <v>220</v>
      </c>
      <c r="Q381" s="494" t="s">
        <v>222</v>
      </c>
      <c r="R381" s="492" t="s">
        <v>219</v>
      </c>
      <c r="S381" s="493" t="s">
        <v>220</v>
      </c>
      <c r="T381" s="494" t="s">
        <v>222</v>
      </c>
    </row>
    <row r="382" spans="2:20" s="1" customFormat="1" ht="15">
      <c r="B382" s="495" t="s">
        <v>249</v>
      </c>
      <c r="C382" s="496">
        <v>673</v>
      </c>
      <c r="D382" s="497">
        <v>1483</v>
      </c>
      <c r="E382" s="498">
        <f>SUM(C382:D382)</f>
        <v>2156</v>
      </c>
      <c r="F382" s="497">
        <v>22325.400000000034</v>
      </c>
      <c r="G382" s="497">
        <v>56054.010000000017</v>
      </c>
      <c r="H382" s="345">
        <f>SUM(F382:G382)</f>
        <v>78379.410000000047</v>
      </c>
      <c r="I382" s="499">
        <v>33.172956909361119</v>
      </c>
      <c r="J382" s="499">
        <f>G382/D382</f>
        <v>37.79771409305463</v>
      </c>
      <c r="K382" s="345">
        <f>H382/E382</f>
        <v>36.35408627087201</v>
      </c>
      <c r="L382" s="496">
        <v>786</v>
      </c>
      <c r="M382" s="497">
        <v>1694</v>
      </c>
      <c r="N382" s="500">
        <f>SUM(L382:M382)</f>
        <v>2480</v>
      </c>
      <c r="O382" s="501">
        <v>26095.129999999997</v>
      </c>
      <c r="P382" s="501">
        <v>60740.280000000159</v>
      </c>
      <c r="Q382" s="346">
        <f>SUM(O382:P382)</f>
        <v>86835.410000000149</v>
      </c>
      <c r="R382" s="502">
        <v>33.199910941475821</v>
      </c>
      <c r="S382" s="502">
        <v>35.856127508854875</v>
      </c>
      <c r="T382" s="345">
        <f>Q382/N382</f>
        <v>35.014278225806514</v>
      </c>
    </row>
    <row r="383" spans="2:20" s="1" customFormat="1" ht="15">
      <c r="B383" s="495" t="s">
        <v>276</v>
      </c>
      <c r="C383" s="496">
        <v>1535</v>
      </c>
      <c r="D383" s="497">
        <v>1785</v>
      </c>
      <c r="E383" s="498">
        <f>SUM(C383:D383)</f>
        <v>3320</v>
      </c>
      <c r="F383" s="503">
        <v>45399.540000000052</v>
      </c>
      <c r="G383" s="504">
        <v>56363.040000000074</v>
      </c>
      <c r="H383" s="345">
        <f t="shared" ref="H383:H385" si="19">SUM(F383:G383)</f>
        <v>101762.58000000013</v>
      </c>
      <c r="I383" s="499">
        <v>29.576247557003292</v>
      </c>
      <c r="J383" s="499">
        <f t="shared" ref="J383:K385" si="20">G383/D383</f>
        <v>31.575932773109287</v>
      </c>
      <c r="K383" s="345">
        <f t="shared" si="20"/>
        <v>30.651379518072329</v>
      </c>
      <c r="L383" s="496">
        <v>1629</v>
      </c>
      <c r="M383" s="497">
        <v>1778</v>
      </c>
      <c r="N383" s="500">
        <f>SUM(L383:M383)</f>
        <v>3407</v>
      </c>
      <c r="O383" s="505">
        <v>51616.110000000175</v>
      </c>
      <c r="P383" s="506">
        <v>62333.670000000318</v>
      </c>
      <c r="Q383" s="346">
        <f t="shared" ref="Q383:Q385" si="21">SUM(O383:P383)</f>
        <v>113949.78000000049</v>
      </c>
      <c r="R383" s="502">
        <v>31.685764272559961</v>
      </c>
      <c r="S383" s="502">
        <v>35.058307086614356</v>
      </c>
      <c r="T383" s="345">
        <f t="shared" ref="T383:T385" si="22">Q383/N383</f>
        <v>33.445782213090844</v>
      </c>
    </row>
    <row r="384" spans="2:20" s="1" customFormat="1" ht="15">
      <c r="B384" s="495" t="s">
        <v>251</v>
      </c>
      <c r="C384" s="496">
        <v>170</v>
      </c>
      <c r="D384" s="497">
        <v>95</v>
      </c>
      <c r="E384" s="498">
        <f>SUM(C384:D384)</f>
        <v>265</v>
      </c>
      <c r="F384" s="503">
        <v>3584.3299999999995</v>
      </c>
      <c r="G384" s="504">
        <v>2530.75</v>
      </c>
      <c r="H384" s="345">
        <f t="shared" si="19"/>
        <v>6115.08</v>
      </c>
      <c r="I384" s="499">
        <v>21.084294117647055</v>
      </c>
      <c r="J384" s="499">
        <f t="shared" si="20"/>
        <v>26.639473684210525</v>
      </c>
      <c r="K384" s="345">
        <f t="shared" si="20"/>
        <v>23.075773584905662</v>
      </c>
      <c r="L384" s="496">
        <v>153</v>
      </c>
      <c r="M384" s="497">
        <v>88</v>
      </c>
      <c r="N384" s="500">
        <f>SUM(L384:M384)</f>
        <v>241</v>
      </c>
      <c r="O384" s="505">
        <v>4190.18</v>
      </c>
      <c r="P384" s="506">
        <v>2284.9</v>
      </c>
      <c r="Q384" s="346">
        <f t="shared" si="21"/>
        <v>6475.08</v>
      </c>
      <c r="R384" s="502">
        <v>27.386797385620916</v>
      </c>
      <c r="S384" s="502">
        <v>25.964772727272727</v>
      </c>
      <c r="T384" s="345">
        <f t="shared" si="22"/>
        <v>26.867551867219916</v>
      </c>
    </row>
    <row r="385" spans="2:20" s="1" customFormat="1" ht="15.75" thickBot="1">
      <c r="B385" s="495" t="s">
        <v>277</v>
      </c>
      <c r="C385" s="496">
        <v>17</v>
      </c>
      <c r="D385" s="497">
        <v>2</v>
      </c>
      <c r="E385" s="498">
        <f>SUM(C385:D385)</f>
        <v>19</v>
      </c>
      <c r="F385" s="503">
        <v>517.34</v>
      </c>
      <c r="G385" s="504">
        <v>76</v>
      </c>
      <c r="H385" s="345">
        <f t="shared" si="19"/>
        <v>593.34</v>
      </c>
      <c r="I385" s="499">
        <v>30.431764705882355</v>
      </c>
      <c r="J385" s="499">
        <f t="shared" si="20"/>
        <v>38</v>
      </c>
      <c r="K385" s="345">
        <f t="shared" si="20"/>
        <v>31.228421052631582</v>
      </c>
      <c r="L385" s="496">
        <v>17</v>
      </c>
      <c r="M385" s="497">
        <v>3</v>
      </c>
      <c r="N385" s="500">
        <f>SUM(L385:M385)</f>
        <v>20</v>
      </c>
      <c r="O385" s="505">
        <v>246.6</v>
      </c>
      <c r="P385" s="506">
        <v>127.05</v>
      </c>
      <c r="Q385" s="346">
        <f t="shared" si="21"/>
        <v>373.65</v>
      </c>
      <c r="R385" s="502">
        <v>14.505882352941176</v>
      </c>
      <c r="S385" s="502">
        <v>42.35</v>
      </c>
      <c r="T385" s="345">
        <f t="shared" si="22"/>
        <v>18.682499999999997</v>
      </c>
    </row>
    <row r="386" spans="2:20" s="1" customFormat="1" ht="15.75" thickBot="1">
      <c r="B386" s="507" t="s">
        <v>222</v>
      </c>
      <c r="C386" s="508">
        <f>SUM(C382:C385)</f>
        <v>2395</v>
      </c>
      <c r="D386" s="509">
        <f>SUM(D382:D385)</f>
        <v>3365</v>
      </c>
      <c r="E386" s="510">
        <f>SUM(E382:E385)</f>
        <v>5760</v>
      </c>
      <c r="F386" s="509">
        <f>SUM(F382:F385)</f>
        <v>71826.610000000088</v>
      </c>
      <c r="G386" s="511">
        <f t="shared" ref="G386:H386" si="23">SUM(G382:G385)</f>
        <v>115023.80000000009</v>
      </c>
      <c r="H386" s="347">
        <f t="shared" si="23"/>
        <v>186850.41000000015</v>
      </c>
      <c r="I386" s="512"/>
      <c r="J386" s="512"/>
      <c r="K386" s="348">
        <f>H386/E386</f>
        <v>32.439307291666694</v>
      </c>
      <c r="L386" s="513">
        <f t="shared" ref="L386:M386" si="24">SUM(L382:L385)</f>
        <v>2585</v>
      </c>
      <c r="M386" s="511">
        <f t="shared" si="24"/>
        <v>3563</v>
      </c>
      <c r="N386" s="511">
        <f>SUM(N382:N385)</f>
        <v>6148</v>
      </c>
      <c r="O386" s="347">
        <f t="shared" ref="O386:Q386" si="25">SUM(O382:O385)</f>
        <v>82148.020000000164</v>
      </c>
      <c r="P386" s="347">
        <f t="shared" si="25"/>
        <v>125485.90000000047</v>
      </c>
      <c r="Q386" s="347">
        <f t="shared" si="25"/>
        <v>207633.92000000062</v>
      </c>
      <c r="R386" s="512"/>
      <c r="S386" s="512"/>
      <c r="T386" s="348">
        <f>Q386/N386</f>
        <v>33.772595966167962</v>
      </c>
    </row>
    <row r="387" spans="2:20" s="1" customFormat="1" ht="33.75" customHeight="1">
      <c r="B387" s="698" t="s">
        <v>315</v>
      </c>
      <c r="C387" s="698"/>
      <c r="D387" s="698"/>
      <c r="E387" s="698"/>
      <c r="F387" s="699"/>
      <c r="G387" s="699"/>
      <c r="H387" s="699"/>
      <c r="I387" s="699"/>
      <c r="J387" s="699"/>
      <c r="K387" s="699"/>
      <c r="L387" s="699"/>
      <c r="M387" s="699"/>
      <c r="N387" s="699"/>
      <c r="O387" s="699"/>
      <c r="P387" s="699"/>
      <c r="Q387" s="699"/>
      <c r="R387" s="699"/>
      <c r="S387" s="699"/>
      <c r="T387" s="699"/>
    </row>
    <row r="388" spans="2:20" ht="15">
      <c r="B388" s="489"/>
      <c r="C388" s="489"/>
      <c r="D388" s="489"/>
      <c r="E388" s="489"/>
      <c r="F388" s="57"/>
    </row>
    <row r="389" spans="2:20" ht="15"/>
    <row r="390" spans="2:20" ht="15">
      <c r="B390" s="571" t="s">
        <v>19</v>
      </c>
      <c r="C390" s="571"/>
      <c r="D390" s="571"/>
      <c r="E390" s="571"/>
    </row>
    <row r="391" spans="2:20" ht="30.75" customHeight="1">
      <c r="B391" s="679" t="s">
        <v>316</v>
      </c>
      <c r="C391" s="679"/>
      <c r="D391" s="679"/>
      <c r="E391" s="679"/>
      <c r="F391" s="349"/>
    </row>
    <row r="392" spans="2:20" ht="50.25" customHeight="1" thickBot="1">
      <c r="B392" s="491" t="s">
        <v>317</v>
      </c>
      <c r="C392" s="700">
        <v>2024</v>
      </c>
      <c r="D392" s="700"/>
      <c r="E392" s="700"/>
      <c r="F392" s="1"/>
    </row>
    <row r="393" spans="2:20" ht="15">
      <c r="B393" s="514" t="s">
        <v>311</v>
      </c>
      <c r="C393" s="515" t="s">
        <v>318</v>
      </c>
      <c r="D393" s="515" t="s">
        <v>220</v>
      </c>
      <c r="E393" s="516" t="s">
        <v>319</v>
      </c>
      <c r="F393" s="1"/>
    </row>
    <row r="394" spans="2:20" ht="15">
      <c r="B394" s="517" t="s">
        <v>249</v>
      </c>
      <c r="C394" s="447">
        <v>28931.543837068246</v>
      </c>
      <c r="D394" s="448">
        <v>24817.124262438581</v>
      </c>
      <c r="E394" s="449">
        <f>D394/C394</f>
        <v>0.85778776280309987</v>
      </c>
      <c r="F394" s="1"/>
    </row>
    <row r="395" spans="2:20" ht="15">
      <c r="B395" s="517" t="s">
        <v>276</v>
      </c>
      <c r="C395" s="447">
        <v>49992.975639031421</v>
      </c>
      <c r="D395" s="448">
        <v>43276.175064562529</v>
      </c>
      <c r="E395" s="449">
        <f t="shared" ref="E395:E396" si="26">D395/C395</f>
        <v>0.86564511336618999</v>
      </c>
      <c r="F395" s="1"/>
    </row>
    <row r="396" spans="2:20" ht="15">
      <c r="B396" s="517" t="s">
        <v>251</v>
      </c>
      <c r="C396" s="447">
        <v>150637.40870691717</v>
      </c>
      <c r="D396" s="448">
        <v>139362.81770386937</v>
      </c>
      <c r="E396" s="449">
        <f t="shared" si="26"/>
        <v>0.92515410946172183</v>
      </c>
      <c r="F396" s="1"/>
    </row>
    <row r="397" spans="2:20" ht="15">
      <c r="B397" s="517" t="s">
        <v>277</v>
      </c>
      <c r="C397" s="447">
        <v>573958.38595749438</v>
      </c>
      <c r="D397" s="448">
        <v>327387.3660881336</v>
      </c>
      <c r="E397" s="449">
        <f>D397/C397</f>
        <v>0.57040261820023119</v>
      </c>
      <c r="F397" s="1"/>
    </row>
    <row r="398" spans="2:20" ht="15">
      <c r="B398" s="1"/>
      <c r="C398" s="1"/>
      <c r="D398" s="1"/>
      <c r="E398" s="1"/>
      <c r="F398" s="1"/>
    </row>
    <row r="399" spans="2:20" ht="15">
      <c r="B399" s="1"/>
      <c r="C399" s="1"/>
      <c r="D399" s="1"/>
      <c r="E399" s="1"/>
      <c r="F399" s="1"/>
    </row>
    <row r="400" spans="2:20" ht="29.25" customHeight="1">
      <c r="B400" s="674" t="s">
        <v>120</v>
      </c>
      <c r="C400" s="679"/>
      <c r="D400" s="679"/>
      <c r="E400" s="701"/>
      <c r="F400" s="701"/>
    </row>
    <row r="401" spans="2:6" ht="15" customHeight="1">
      <c r="B401" s="68"/>
      <c r="C401" s="397">
        <v>2021</v>
      </c>
      <c r="D401" s="397">
        <v>2022</v>
      </c>
      <c r="E401" s="397">
        <v>2023</v>
      </c>
      <c r="F401" s="397">
        <v>2024</v>
      </c>
    </row>
    <row r="402" spans="2:6" ht="23.25" customHeight="1">
      <c r="B402" s="84" t="s">
        <v>320</v>
      </c>
      <c r="C402" s="450">
        <v>1.32E-2</v>
      </c>
      <c r="D402" s="450">
        <v>2.23E-2</v>
      </c>
      <c r="E402" s="450">
        <v>1.83E-2</v>
      </c>
      <c r="F402" s="450" t="s">
        <v>20</v>
      </c>
    </row>
    <row r="403" spans="2:6" ht="25.5" customHeight="1"/>
    <row r="404" spans="2:6" ht="17.25" customHeight="1"/>
    <row r="406" spans="2:6" ht="20.25" customHeight="1">
      <c r="B406" s="3"/>
    </row>
    <row r="418" spans="2:6" ht="50.25" customHeight="1">
      <c r="B418" s="77"/>
      <c r="C418" s="474"/>
      <c r="D418" s="474"/>
      <c r="E418" s="474"/>
      <c r="F418" s="474"/>
    </row>
  </sheetData>
  <sheetProtection algorithmName="SHA-512" hashValue="bzSAk2N+TWGlwZAMNqq+g+WfEYbaL66LKUlVvaI8UPUC7t48O3UtPf9tfTtnbZCBXHaEipnQMCSTuyVtuEddHg==" saltValue="pBC85egH03FTWhWxc4L3hQ==" spinCount="100000" sheet="1" objects="1" scenarios="1"/>
  <mergeCells count="204">
    <mergeCell ref="B387:T387"/>
    <mergeCell ref="B390:E390"/>
    <mergeCell ref="B391:E391"/>
    <mergeCell ref="C392:E392"/>
    <mergeCell ref="B400:F400"/>
    <mergeCell ref="C379:K379"/>
    <mergeCell ref="L379:T379"/>
    <mergeCell ref="B380:B381"/>
    <mergeCell ref="C380:E380"/>
    <mergeCell ref="F380:H380"/>
    <mergeCell ref="I380:K380"/>
    <mergeCell ref="L380:N380"/>
    <mergeCell ref="O380:Q380"/>
    <mergeCell ref="R380:T380"/>
    <mergeCell ref="B350:F350"/>
    <mergeCell ref="B353:D353"/>
    <mergeCell ref="B361:D361"/>
    <mergeCell ref="E376:F376"/>
    <mergeCell ref="B377:T377"/>
    <mergeCell ref="B378:T378"/>
    <mergeCell ref="B342:D342"/>
    <mergeCell ref="B343:F343"/>
    <mergeCell ref="B346:B347"/>
    <mergeCell ref="D346:D347"/>
    <mergeCell ref="F346:F347"/>
    <mergeCell ref="B348:B349"/>
    <mergeCell ref="B323:B324"/>
    <mergeCell ref="C323:D323"/>
    <mergeCell ref="E323:F323"/>
    <mergeCell ref="G323:H323"/>
    <mergeCell ref="B332:H332"/>
    <mergeCell ref="B333:B334"/>
    <mergeCell ref="C333:D333"/>
    <mergeCell ref="E333:F333"/>
    <mergeCell ref="G333:H333"/>
    <mergeCell ref="B314:H314"/>
    <mergeCell ref="B315:B316"/>
    <mergeCell ref="C315:D315"/>
    <mergeCell ref="E315:F315"/>
    <mergeCell ref="G315:H315"/>
    <mergeCell ref="B322:H322"/>
    <mergeCell ref="B280:D280"/>
    <mergeCell ref="B284:B285"/>
    <mergeCell ref="B288:E288"/>
    <mergeCell ref="B295:E295"/>
    <mergeCell ref="B304:E304"/>
    <mergeCell ref="B313:H313"/>
    <mergeCell ref="B274:B275"/>
    <mergeCell ref="C275:D275"/>
    <mergeCell ref="E275:F275"/>
    <mergeCell ref="G275:H275"/>
    <mergeCell ref="I275:J275"/>
    <mergeCell ref="B276:B277"/>
    <mergeCell ref="C277:D277"/>
    <mergeCell ref="E277:F277"/>
    <mergeCell ref="G277:H277"/>
    <mergeCell ref="I277:J277"/>
    <mergeCell ref="B266:C266"/>
    <mergeCell ref="B271:J271"/>
    <mergeCell ref="C272:D272"/>
    <mergeCell ref="E272:F272"/>
    <mergeCell ref="G272:H272"/>
    <mergeCell ref="I272:J272"/>
    <mergeCell ref="O250:R250"/>
    <mergeCell ref="B256:R256"/>
    <mergeCell ref="B257:N257"/>
    <mergeCell ref="B258:B259"/>
    <mergeCell ref="C258:E258"/>
    <mergeCell ref="F258:H258"/>
    <mergeCell ref="I258:K258"/>
    <mergeCell ref="L258:N258"/>
    <mergeCell ref="B249:N249"/>
    <mergeCell ref="B250:B251"/>
    <mergeCell ref="C250:E250"/>
    <mergeCell ref="F250:H250"/>
    <mergeCell ref="I250:K250"/>
    <mergeCell ref="L250:N250"/>
    <mergeCell ref="B241:L241"/>
    <mergeCell ref="B242:B243"/>
    <mergeCell ref="C242:D242"/>
    <mergeCell ref="E242:F242"/>
    <mergeCell ref="G242:H242"/>
    <mergeCell ref="K242:L242"/>
    <mergeCell ref="B232:J232"/>
    <mergeCell ref="B233:L233"/>
    <mergeCell ref="B234:B235"/>
    <mergeCell ref="C234:D234"/>
    <mergeCell ref="E234:F234"/>
    <mergeCell ref="G234:H234"/>
    <mergeCell ref="K234:L234"/>
    <mergeCell ref="B225:J225"/>
    <mergeCell ref="B226:B227"/>
    <mergeCell ref="C226:D226"/>
    <mergeCell ref="E226:F226"/>
    <mergeCell ref="G226:H226"/>
    <mergeCell ref="I226:J226"/>
    <mergeCell ref="B219:B220"/>
    <mergeCell ref="C220:D220"/>
    <mergeCell ref="E220:F220"/>
    <mergeCell ref="G220:H220"/>
    <mergeCell ref="I220:J220"/>
    <mergeCell ref="B221:B222"/>
    <mergeCell ref="C222:D222"/>
    <mergeCell ref="E222:F222"/>
    <mergeCell ref="G222:H222"/>
    <mergeCell ref="I222:J222"/>
    <mergeCell ref="B186:G186"/>
    <mergeCell ref="B194:G194"/>
    <mergeCell ref="B202:F202"/>
    <mergeCell ref="B209:F209"/>
    <mergeCell ref="B216:J216"/>
    <mergeCell ref="B217:B218"/>
    <mergeCell ref="C217:D217"/>
    <mergeCell ref="E217:F217"/>
    <mergeCell ref="G217:H217"/>
    <mergeCell ref="I217:J217"/>
    <mergeCell ref="B174:K174"/>
    <mergeCell ref="C175:D175"/>
    <mergeCell ref="E175:F175"/>
    <mergeCell ref="G175:H175"/>
    <mergeCell ref="I175:K175"/>
    <mergeCell ref="B181:B182"/>
    <mergeCell ref="C182:D182"/>
    <mergeCell ref="E182:F182"/>
    <mergeCell ref="G182:H182"/>
    <mergeCell ref="I182:J182"/>
    <mergeCell ref="B169:B170"/>
    <mergeCell ref="C170:D170"/>
    <mergeCell ref="E170:F170"/>
    <mergeCell ref="G170:H170"/>
    <mergeCell ref="I170:J170"/>
    <mergeCell ref="B173:L173"/>
    <mergeCell ref="B131:E131"/>
    <mergeCell ref="B147:E147"/>
    <mergeCell ref="B154:D154"/>
    <mergeCell ref="B161:L161"/>
    <mergeCell ref="B162:K162"/>
    <mergeCell ref="C163:D163"/>
    <mergeCell ref="E163:F163"/>
    <mergeCell ref="G163:H163"/>
    <mergeCell ref="I163:K163"/>
    <mergeCell ref="B105:C105"/>
    <mergeCell ref="B106:C106"/>
    <mergeCell ref="B107:D108"/>
    <mergeCell ref="B112:D112"/>
    <mergeCell ref="B122:G122"/>
    <mergeCell ref="B130:E130"/>
    <mergeCell ref="C88:E88"/>
    <mergeCell ref="F88:G88"/>
    <mergeCell ref="B95:G95"/>
    <mergeCell ref="B102:D102"/>
    <mergeCell ref="B103:C103"/>
    <mergeCell ref="B104:C104"/>
    <mergeCell ref="B92:G92"/>
    <mergeCell ref="C83:D83"/>
    <mergeCell ref="E83:F83"/>
    <mergeCell ref="G83:H83"/>
    <mergeCell ref="I83:J83"/>
    <mergeCell ref="B84:K84"/>
    <mergeCell ref="B87:G87"/>
    <mergeCell ref="B75:K75"/>
    <mergeCell ref="B76:B77"/>
    <mergeCell ref="C76:D76"/>
    <mergeCell ref="E76:F76"/>
    <mergeCell ref="G76:H76"/>
    <mergeCell ref="I76:K76"/>
    <mergeCell ref="B70:B71"/>
    <mergeCell ref="C71:D71"/>
    <mergeCell ref="E71:F71"/>
    <mergeCell ref="G71:H71"/>
    <mergeCell ref="I71:J71"/>
    <mergeCell ref="B74:L74"/>
    <mergeCell ref="B57:D57"/>
    <mergeCell ref="B58:C58"/>
    <mergeCell ref="B61:L61"/>
    <mergeCell ref="B62:K62"/>
    <mergeCell ref="O62:S62"/>
    <mergeCell ref="B63:B64"/>
    <mergeCell ref="C63:D63"/>
    <mergeCell ref="E63:F63"/>
    <mergeCell ref="G63:H63"/>
    <mergeCell ref="I63:K63"/>
    <mergeCell ref="C25:D25"/>
    <mergeCell ref="E25:F25"/>
    <mergeCell ref="G25:H25"/>
    <mergeCell ref="I25:J25"/>
    <mergeCell ref="B2:E2"/>
    <mergeCell ref="B3:E3"/>
    <mergeCell ref="G3:J3"/>
    <mergeCell ref="L3:N3"/>
    <mergeCell ref="B16:E16"/>
    <mergeCell ref="G16:J16"/>
    <mergeCell ref="A28:A58"/>
    <mergeCell ref="B28:D28"/>
    <mergeCell ref="B35:E35"/>
    <mergeCell ref="B42:H42"/>
    <mergeCell ref="B49:E49"/>
    <mergeCell ref="B56:D56"/>
    <mergeCell ref="B19:J19"/>
    <mergeCell ref="B20:B21"/>
    <mergeCell ref="C20:D20"/>
    <mergeCell ref="E20:F20"/>
    <mergeCell ref="G20:H20"/>
    <mergeCell ref="I20:J20"/>
  </mergeCells>
  <pageMargins left="0.70866141732283472" right="0.70866141732283472" top="0.35433070866141736" bottom="0.35433070866141736" header="0.31496062992125984" footer="0.31496062992125984"/>
  <pageSetup paperSize="8" scale="63" fitToHeight="4" orientation="landscape" r:id="rId1"/>
  <rowBreaks count="1" manualBreakCount="1">
    <brk id="161" min="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F892-5F17-45C5-A81B-E94E902F1D43}">
  <sheetPr>
    <tabColor rgb="FF021342"/>
    <pageSetUpPr fitToPage="1"/>
  </sheetPr>
  <dimension ref="B1:G69"/>
  <sheetViews>
    <sheetView showGridLines="0" zoomScale="90" zoomScaleNormal="90" workbookViewId="0">
      <selection activeCell="B2" sqref="B2:C2"/>
    </sheetView>
  </sheetViews>
  <sheetFormatPr defaultColWidth="9.140625" defaultRowHeight="15"/>
  <cols>
    <col min="1" max="1" width="2.7109375" style="1" customWidth="1"/>
    <col min="2" max="2" width="78.42578125" style="1" customWidth="1"/>
    <col min="3" max="3" width="15.28515625" style="1" customWidth="1"/>
    <col min="4" max="4" width="15.42578125" style="1" customWidth="1"/>
    <col min="5" max="5" width="9.140625" style="1"/>
    <col min="6" max="6" width="129.140625" style="1" customWidth="1"/>
    <col min="7" max="7" width="14.42578125" style="1" bestFit="1" customWidth="1"/>
    <col min="8" max="16384" width="9.140625" style="1"/>
  </cols>
  <sheetData>
    <row r="1" spans="2:4" ht="11.25" customHeight="1"/>
    <row r="2" spans="2:4" ht="33" customHeight="1">
      <c r="B2" s="717" t="s">
        <v>321</v>
      </c>
      <c r="C2" s="717"/>
    </row>
    <row r="3" spans="2:4" ht="35.25" customHeight="1">
      <c r="B3" s="374" t="s">
        <v>597</v>
      </c>
      <c r="C3" s="52">
        <v>1.22</v>
      </c>
    </row>
    <row r="4" spans="2:4" ht="30.75" customHeight="1">
      <c r="B4" s="716" t="s">
        <v>322</v>
      </c>
      <c r="C4" s="716"/>
    </row>
    <row r="5" spans="2:4" ht="15.75" thickBot="1">
      <c r="B5" s="720" t="s">
        <v>323</v>
      </c>
      <c r="C5" s="720"/>
    </row>
    <row r="6" spans="2:4">
      <c r="B6" s="375"/>
      <c r="C6" s="376"/>
    </row>
    <row r="7" spans="2:4">
      <c r="B7" s="375"/>
      <c r="C7" s="376"/>
    </row>
    <row r="8" spans="2:4" ht="24.75" customHeight="1">
      <c r="B8" s="374" t="s">
        <v>598</v>
      </c>
      <c r="C8" s="52">
        <v>0.75</v>
      </c>
    </row>
    <row r="9" spans="2:4" ht="12.75" customHeight="1" thickBot="1">
      <c r="B9" s="721" t="s">
        <v>324</v>
      </c>
      <c r="C9" s="721"/>
    </row>
    <row r="10" spans="2:4" ht="12.75" customHeight="1">
      <c r="B10" s="375"/>
      <c r="C10" s="376"/>
    </row>
    <row r="11" spans="2:4">
      <c r="B11" s="375"/>
      <c r="C11" s="376"/>
    </row>
    <row r="12" spans="2:4" ht="24" customHeight="1">
      <c r="B12" s="374" t="s">
        <v>325</v>
      </c>
      <c r="C12" s="52">
        <v>1</v>
      </c>
    </row>
    <row r="13" spans="2:4" ht="26.25" customHeight="1" thickBot="1">
      <c r="B13" s="721" t="s">
        <v>326</v>
      </c>
      <c r="C13" s="721"/>
    </row>
    <row r="14" spans="2:4" ht="12.75" customHeight="1">
      <c r="B14" s="375"/>
      <c r="C14" s="376"/>
    </row>
    <row r="15" spans="2:4">
      <c r="B15" s="571" t="s">
        <v>28</v>
      </c>
      <c r="C15" s="571"/>
      <c r="D15" s="6"/>
    </row>
    <row r="16" spans="2:4" ht="31.5" customHeight="1">
      <c r="B16" s="374" t="s">
        <v>327</v>
      </c>
      <c r="C16" s="52">
        <v>0.61</v>
      </c>
    </row>
    <row r="17" spans="2:7" ht="19.5" customHeight="1" thickBot="1">
      <c r="B17" s="721" t="s">
        <v>328</v>
      </c>
      <c r="C17" s="721"/>
    </row>
    <row r="18" spans="2:7" ht="12.75" customHeight="1">
      <c r="B18" s="51"/>
      <c r="C18" s="51"/>
    </row>
    <row r="19" spans="2:7">
      <c r="B19" s="51"/>
      <c r="C19" s="51"/>
    </row>
    <row r="20" spans="2:7" ht="27.75" customHeight="1">
      <c r="B20" s="374" t="s">
        <v>329</v>
      </c>
      <c r="C20" s="52">
        <v>0.61</v>
      </c>
    </row>
    <row r="21" spans="2:7" ht="27.75" customHeight="1" thickBot="1">
      <c r="B21" s="721" t="s">
        <v>330</v>
      </c>
      <c r="C21" s="721"/>
    </row>
    <row r="22" spans="2:7">
      <c r="B22" s="375"/>
      <c r="C22" s="376"/>
    </row>
    <row r="23" spans="2:7">
      <c r="B23" s="377"/>
      <c r="C23" s="376"/>
    </row>
    <row r="24" spans="2:7" ht="30.75" customHeight="1">
      <c r="B24" s="374" t="s">
        <v>331</v>
      </c>
      <c r="C24" s="52">
        <v>0</v>
      </c>
    </row>
    <row r="25" spans="2:7" ht="13.5" customHeight="1" thickBot="1">
      <c r="B25" s="721" t="s">
        <v>332</v>
      </c>
      <c r="C25" s="721"/>
    </row>
    <row r="26" spans="2:7" ht="13.5" customHeight="1">
      <c r="B26" s="375"/>
      <c r="C26" s="376"/>
    </row>
    <row r="27" spans="2:7">
      <c r="B27" s="375"/>
      <c r="C27" s="376"/>
    </row>
    <row r="28" spans="2:7">
      <c r="B28" s="571" t="s">
        <v>29</v>
      </c>
      <c r="C28" s="571"/>
      <c r="F28" s="53"/>
    </row>
    <row r="29" spans="2:7" ht="30">
      <c r="B29" s="374" t="s">
        <v>603</v>
      </c>
      <c r="C29" s="54">
        <v>91</v>
      </c>
      <c r="F29" s="56"/>
      <c r="G29" s="56"/>
    </row>
    <row r="30" spans="2:7">
      <c r="B30" s="51"/>
      <c r="C30" s="51"/>
      <c r="F30" s="142"/>
      <c r="G30" s="142"/>
    </row>
    <row r="31" spans="2:7">
      <c r="B31" s="51"/>
      <c r="C31" s="51"/>
      <c r="F31" s="56"/>
      <c r="G31" s="56"/>
    </row>
    <row r="32" spans="2:7">
      <c r="B32" s="571" t="s">
        <v>30</v>
      </c>
      <c r="C32" s="571"/>
      <c r="D32" s="76"/>
      <c r="F32" s="142"/>
      <c r="G32" s="142"/>
    </row>
    <row r="33" spans="2:7" ht="30" customHeight="1">
      <c r="B33" s="718" t="s">
        <v>333</v>
      </c>
      <c r="C33" s="719"/>
      <c r="F33" s="56"/>
      <c r="G33" s="56"/>
    </row>
    <row r="34" spans="2:7" ht="15.75" thickBot="1">
      <c r="B34" s="55"/>
      <c r="C34" s="55">
        <v>2024</v>
      </c>
      <c r="F34" s="142"/>
      <c r="G34" s="142"/>
    </row>
    <row r="35" spans="2:7" ht="30">
      <c r="B35" s="417" t="s">
        <v>334</v>
      </c>
      <c r="C35" s="519">
        <v>1935721.07</v>
      </c>
      <c r="F35" s="56"/>
      <c r="G35" s="56"/>
    </row>
    <row r="36" spans="2:7" ht="30">
      <c r="B36" s="417" t="s">
        <v>604</v>
      </c>
      <c r="C36" s="519">
        <v>32132.1</v>
      </c>
      <c r="F36" s="142"/>
      <c r="G36" s="142"/>
    </row>
    <row r="37" spans="2:7">
      <c r="B37" s="417" t="s">
        <v>335</v>
      </c>
      <c r="C37" s="518">
        <f>C35/C36</f>
        <v>60.242594477173924</v>
      </c>
      <c r="F37" s="56"/>
      <c r="G37" s="56"/>
    </row>
    <row r="38" spans="2:7" ht="30">
      <c r="B38" s="417" t="s">
        <v>336</v>
      </c>
      <c r="C38" s="78">
        <f>(C35-G35)/C35</f>
        <v>1</v>
      </c>
      <c r="F38" s="142"/>
      <c r="G38" s="142"/>
    </row>
    <row r="39" spans="2:7" ht="45">
      <c r="B39" s="417" t="s">
        <v>337</v>
      </c>
      <c r="C39" s="78">
        <f>(C36-G36)/C36</f>
        <v>1</v>
      </c>
      <c r="F39" s="56"/>
      <c r="G39" s="56"/>
    </row>
    <row r="40" spans="2:7" ht="21.75" customHeight="1">
      <c r="B40" s="418" t="s">
        <v>338</v>
      </c>
      <c r="C40" s="78">
        <f>(C37-G37)/C37</f>
        <v>1</v>
      </c>
      <c r="F40" s="142"/>
      <c r="G40" s="142"/>
    </row>
    <row r="41" spans="2:7" ht="138.75" customHeight="1">
      <c r="B41" s="714" t="s">
        <v>528</v>
      </c>
      <c r="C41" s="715"/>
    </row>
    <row r="42" spans="2:7" ht="43.5" customHeight="1">
      <c r="B42" s="4"/>
    </row>
    <row r="43" spans="2:7" ht="21">
      <c r="B43" s="322"/>
    </row>
    <row r="44" spans="2:7" ht="23.25" customHeight="1">
      <c r="B44" s="712" t="s">
        <v>599</v>
      </c>
      <c r="C44" s="713"/>
      <c r="D44" s="711"/>
      <c r="E44" s="711"/>
    </row>
    <row r="66" spans="2:5" ht="15" customHeight="1"/>
    <row r="68" spans="2:5" ht="32.25" customHeight="1"/>
    <row r="69" spans="2:5" ht="105.75" customHeight="1">
      <c r="B69" s="709" t="s">
        <v>600</v>
      </c>
      <c r="C69" s="710"/>
      <c r="D69" s="710"/>
      <c r="E69" s="711"/>
    </row>
  </sheetData>
  <sheetProtection algorithmName="SHA-512" hashValue="dSDSQWssXgiH5TK24Kah86iT2LbsSjZ1YLGejZOCcmBa4b2f/NP3kQDgL76cNBVzK72QN4N9Y4mYVAZb82uxSQ==" saltValue="3Z5f0U00r1FlZqbS8v1cIA==" spinCount="100000" sheet="1" objects="1" scenarios="1"/>
  <mergeCells count="15">
    <mergeCell ref="B69:E69"/>
    <mergeCell ref="B44:E44"/>
    <mergeCell ref="B41:C41"/>
    <mergeCell ref="B4:C4"/>
    <mergeCell ref="B2:C2"/>
    <mergeCell ref="B33:C33"/>
    <mergeCell ref="B15:C15"/>
    <mergeCell ref="B32:C32"/>
    <mergeCell ref="B5:C5"/>
    <mergeCell ref="B9:C9"/>
    <mergeCell ref="B13:C13"/>
    <mergeCell ref="B17:C17"/>
    <mergeCell ref="B21:C21"/>
    <mergeCell ref="B25:C25"/>
    <mergeCell ref="B28:C28"/>
  </mergeCells>
  <pageMargins left="0.7" right="0.7" top="0.75" bottom="0.75" header="0.3" footer="0.3"/>
  <pageSetup paperSize="9" scale="9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836D-A352-43E3-9D84-A5EE7BFF40B2}">
  <sheetPr>
    <tabColor rgb="FF021342"/>
  </sheetPr>
  <dimension ref="B1:F20"/>
  <sheetViews>
    <sheetView showGridLines="0" zoomScale="90" zoomScaleNormal="90" workbookViewId="0">
      <selection activeCell="B2" sqref="B2:B3"/>
    </sheetView>
  </sheetViews>
  <sheetFormatPr defaultColWidth="9.140625" defaultRowHeight="15"/>
  <cols>
    <col min="1" max="1" width="2.5703125" style="1" customWidth="1"/>
    <col min="2" max="2" width="63.28515625" style="1" customWidth="1"/>
    <col min="3" max="3" width="14" style="1" customWidth="1"/>
    <col min="4" max="4" width="14.5703125" style="1" customWidth="1"/>
    <col min="5" max="5" width="18.5703125" style="1" customWidth="1"/>
    <col min="6" max="16384" width="9.140625" style="1"/>
  </cols>
  <sheetData>
    <row r="1" spans="2:6" ht="15.75" thickBot="1"/>
    <row r="2" spans="2:6" ht="23.45" customHeight="1">
      <c r="B2" s="722" t="s">
        <v>352</v>
      </c>
      <c r="C2" s="724" t="s">
        <v>230</v>
      </c>
      <c r="D2" s="724"/>
      <c r="E2" s="725"/>
    </row>
    <row r="3" spans="2:6" ht="20.25" customHeight="1" thickBot="1">
      <c r="B3" s="723"/>
      <c r="C3" s="289">
        <v>2022</v>
      </c>
      <c r="D3" s="289">
        <v>2023</v>
      </c>
      <c r="E3" s="402">
        <v>2024</v>
      </c>
    </row>
    <row r="4" spans="2:6" ht="35.25" customHeight="1">
      <c r="B4" s="290" t="s">
        <v>354</v>
      </c>
      <c r="C4" s="291">
        <v>0.76</v>
      </c>
      <c r="D4" s="291">
        <v>0.77747826086956529</v>
      </c>
      <c r="E4" s="291">
        <v>0.77747826086956529</v>
      </c>
    </row>
    <row r="5" spans="2:6" s="292" customFormat="1" ht="31.15" customHeight="1" thickBot="1">
      <c r="B5" s="726" t="s">
        <v>355</v>
      </c>
      <c r="C5" s="727"/>
      <c r="D5" s="727"/>
      <c r="E5" s="727"/>
    </row>
    <row r="6" spans="2:6" s="292" customFormat="1">
      <c r="B6" s="1"/>
      <c r="C6" s="1"/>
      <c r="D6" s="1"/>
      <c r="E6" s="1"/>
    </row>
    <row r="7" spans="2:6" s="292" customFormat="1" ht="15.75" thickBot="1">
      <c r="B7" s="1"/>
      <c r="C7" s="1"/>
      <c r="D7" s="1"/>
      <c r="E7" s="1"/>
    </row>
    <row r="8" spans="2:6" ht="23.45" customHeight="1">
      <c r="B8" s="728" t="s">
        <v>353</v>
      </c>
      <c r="C8" s="724" t="s">
        <v>230</v>
      </c>
      <c r="D8" s="724"/>
      <c r="E8" s="725"/>
    </row>
    <row r="9" spans="2:6" ht="24" customHeight="1" thickBot="1">
      <c r="B9" s="723"/>
      <c r="C9" s="289">
        <v>2022</v>
      </c>
      <c r="D9" s="289">
        <v>2023</v>
      </c>
      <c r="E9" s="402">
        <v>2024</v>
      </c>
    </row>
    <row r="10" spans="2:6" ht="42" customHeight="1">
      <c r="B10" s="293" t="s">
        <v>356</v>
      </c>
      <c r="C10" s="291">
        <v>0.94</v>
      </c>
      <c r="D10" s="291">
        <v>0.95</v>
      </c>
      <c r="E10" s="291">
        <v>0.96</v>
      </c>
    </row>
    <row r="11" spans="2:6" ht="43.5" customHeight="1">
      <c r="B11" s="422" t="s">
        <v>357</v>
      </c>
      <c r="C11" s="143">
        <v>0.6</v>
      </c>
      <c r="D11" s="143">
        <v>0.54</v>
      </c>
      <c r="E11" s="143">
        <v>0.54</v>
      </c>
    </row>
    <row r="12" spans="2:6" ht="22.5" customHeight="1">
      <c r="B12" s="422" t="s">
        <v>358</v>
      </c>
      <c r="C12" s="143">
        <v>0.2</v>
      </c>
      <c r="D12" s="143">
        <v>0.15</v>
      </c>
      <c r="E12" s="143">
        <v>0.21</v>
      </c>
    </row>
    <row r="13" spans="2:6" ht="27.2" customHeight="1">
      <c r="B13" s="422" t="s">
        <v>359</v>
      </c>
      <c r="C13" s="143">
        <v>0.28999999999999998</v>
      </c>
      <c r="D13" s="143">
        <v>0.12</v>
      </c>
      <c r="E13" s="143">
        <v>0.26</v>
      </c>
    </row>
    <row r="14" spans="2:6" s="292" customFormat="1" ht="75.75" customHeight="1" thickBot="1">
      <c r="B14" s="726" t="s">
        <v>360</v>
      </c>
      <c r="C14" s="727"/>
      <c r="D14" s="727"/>
      <c r="E14" s="727"/>
      <c r="F14" s="294"/>
    </row>
    <row r="15" spans="2:6" s="292" customFormat="1">
      <c r="B15" s="1"/>
      <c r="C15" s="1"/>
      <c r="D15" s="1"/>
      <c r="E15" s="1"/>
    </row>
    <row r="16" spans="2:6" s="292" customFormat="1" ht="15.75" thickBot="1">
      <c r="B16" s="1"/>
      <c r="C16" s="1"/>
      <c r="D16" s="1"/>
      <c r="E16" s="1"/>
    </row>
    <row r="17" spans="2:5" ht="26.25" customHeight="1">
      <c r="B17" s="722" t="s">
        <v>614</v>
      </c>
      <c r="C17" s="724" t="s">
        <v>230</v>
      </c>
      <c r="D17" s="724"/>
      <c r="E17" s="725"/>
    </row>
    <row r="18" spans="2:5" ht="24" customHeight="1" thickBot="1">
      <c r="B18" s="723"/>
      <c r="C18" s="289">
        <v>2022</v>
      </c>
      <c r="D18" s="289">
        <v>2023</v>
      </c>
      <c r="E18" s="402">
        <v>2024</v>
      </c>
    </row>
    <row r="19" spans="2:5" ht="31.15" customHeight="1">
      <c r="B19" s="293" t="s">
        <v>615</v>
      </c>
      <c r="C19" s="295" t="s">
        <v>67</v>
      </c>
      <c r="D19" s="295">
        <v>4.7</v>
      </c>
      <c r="E19" s="295">
        <v>5.3</v>
      </c>
    </row>
    <row r="20" spans="2:5" ht="26.45" customHeight="1">
      <c r="B20" s="296" t="s">
        <v>596</v>
      </c>
      <c r="C20" s="297">
        <v>442000</v>
      </c>
      <c r="D20" s="297">
        <v>1154000</v>
      </c>
      <c r="E20" s="297">
        <v>620000</v>
      </c>
    </row>
  </sheetData>
  <sheetProtection algorithmName="SHA-512" hashValue="m1ijcjxQyy/m3XOjUZ0DSjkIHO81u4PrZBHbpgzjb0mFeU3GraKkUfEM0Kny7nukKLaj87WJ/16YVYjwwYDtGg==" saltValue="y0YkYNqVM8z2SFk7isywtg==" spinCount="100000" sheet="1" objects="1" scenarios="1"/>
  <mergeCells count="8">
    <mergeCell ref="B17:B18"/>
    <mergeCell ref="C17:E17"/>
    <mergeCell ref="B2:B3"/>
    <mergeCell ref="C2:E2"/>
    <mergeCell ref="B5:E5"/>
    <mergeCell ref="B8:B9"/>
    <mergeCell ref="C8:E8"/>
    <mergeCell ref="B14:E14"/>
  </mergeCells>
  <phoneticPr fontId="3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81294-B9BA-4519-B0F6-94A7A1AD899F}">
  <sheetPr>
    <tabColor rgb="FF021342"/>
    <pageSetUpPr fitToPage="1"/>
  </sheetPr>
  <dimension ref="B2:N20"/>
  <sheetViews>
    <sheetView showGridLines="0" zoomScaleNormal="100" workbookViewId="0">
      <selection activeCell="B3" sqref="B3:B4"/>
    </sheetView>
  </sheetViews>
  <sheetFormatPr defaultColWidth="9.140625" defaultRowHeight="15"/>
  <cols>
    <col min="1" max="1" width="3.140625" style="302" customWidth="1"/>
    <col min="2" max="2" width="62" style="302" customWidth="1"/>
    <col min="3" max="3" width="10.7109375" style="302" customWidth="1"/>
    <col min="4" max="4" width="11" style="302" customWidth="1"/>
    <col min="5" max="5" width="10.140625" style="302" customWidth="1"/>
    <col min="6" max="6" width="9.5703125" style="302" customWidth="1"/>
    <col min="7" max="7" width="10" style="302" customWidth="1"/>
    <col min="8" max="8" width="15.28515625" style="302" customWidth="1"/>
    <col min="9" max="9" width="10.28515625" style="302" customWidth="1"/>
    <col min="10" max="10" width="10" style="302" customWidth="1"/>
    <col min="11" max="11" width="11" style="302" customWidth="1"/>
    <col min="12" max="12" width="15.5703125" style="302" customWidth="1"/>
    <col min="13" max="13" width="9.140625" style="302"/>
    <col min="14" max="14" width="18.85546875" style="302" bestFit="1" customWidth="1"/>
    <col min="15" max="16384" width="9.140625" style="302"/>
  </cols>
  <sheetData>
    <row r="2" spans="2:14">
      <c r="B2" s="642" t="s">
        <v>11</v>
      </c>
      <c r="C2" s="642"/>
      <c r="D2" s="642"/>
      <c r="E2" s="642"/>
      <c r="F2" s="642"/>
      <c r="G2" s="642"/>
      <c r="H2" s="642"/>
      <c r="I2" s="642"/>
      <c r="J2" s="642"/>
      <c r="K2" s="642"/>
      <c r="L2" s="642"/>
    </row>
    <row r="3" spans="2:14" s="304" customFormat="1" ht="15" customHeight="1">
      <c r="B3" s="732" t="s">
        <v>339</v>
      </c>
      <c r="C3" s="734" t="s">
        <v>342</v>
      </c>
      <c r="D3" s="735"/>
      <c r="E3" s="735"/>
      <c r="F3" s="734" t="s">
        <v>343</v>
      </c>
      <c r="G3" s="735"/>
      <c r="H3" s="735"/>
      <c r="I3" s="735" t="s">
        <v>344</v>
      </c>
      <c r="J3" s="735"/>
      <c r="K3" s="735"/>
      <c r="L3" s="378"/>
      <c r="M3" s="303"/>
      <c r="N3" s="302"/>
    </row>
    <row r="4" spans="2:14" s="304" customFormat="1" ht="15" customHeight="1">
      <c r="B4" s="733"/>
      <c r="C4" s="305" t="s">
        <v>219</v>
      </c>
      <c r="D4" s="305" t="s">
        <v>220</v>
      </c>
      <c r="E4" s="305" t="s">
        <v>222</v>
      </c>
      <c r="F4" s="305" t="s">
        <v>219</v>
      </c>
      <c r="G4" s="305" t="s">
        <v>220</v>
      </c>
      <c r="H4" s="305" t="s">
        <v>222</v>
      </c>
      <c r="I4" s="305" t="s">
        <v>219</v>
      </c>
      <c r="J4" s="305" t="s">
        <v>220</v>
      </c>
      <c r="K4" s="305" t="s">
        <v>222</v>
      </c>
      <c r="L4" s="305" t="s">
        <v>345</v>
      </c>
    </row>
    <row r="5" spans="2:14" s="304" customFormat="1" ht="27" customHeight="1">
      <c r="B5" s="736" t="s">
        <v>346</v>
      </c>
      <c r="C5" s="736"/>
      <c r="D5" s="736"/>
      <c r="E5" s="736"/>
      <c r="F5" s="736"/>
      <c r="G5" s="736"/>
      <c r="H5" s="736"/>
      <c r="I5" s="736"/>
      <c r="J5" s="736"/>
      <c r="K5" s="736"/>
      <c r="L5" s="736"/>
    </row>
    <row r="6" spans="2:14" ht="24" customHeight="1">
      <c r="B6" s="379" t="s">
        <v>340</v>
      </c>
      <c r="C6" s="306">
        <v>0</v>
      </c>
      <c r="D6" s="306">
        <v>0</v>
      </c>
      <c r="E6" s="307">
        <f>C6+D6</f>
        <v>0</v>
      </c>
      <c r="F6" s="306">
        <v>1</v>
      </c>
      <c r="G6" s="306">
        <v>0</v>
      </c>
      <c r="H6" s="307">
        <f>F6+G6</f>
        <v>1</v>
      </c>
      <c r="I6" s="306">
        <v>9</v>
      </c>
      <c r="J6" s="306">
        <v>3</v>
      </c>
      <c r="K6" s="307">
        <f>I6+J6</f>
        <v>12</v>
      </c>
      <c r="L6" s="307">
        <f>E6+H6+K6</f>
        <v>13</v>
      </c>
    </row>
    <row r="7" spans="2:14" ht="24" customHeight="1">
      <c r="B7" s="380" t="s">
        <v>341</v>
      </c>
      <c r="C7" s="308">
        <f t="shared" ref="C7:K7" si="0">C6/$L$6</f>
        <v>0</v>
      </c>
      <c r="D7" s="308">
        <f t="shared" si="0"/>
        <v>0</v>
      </c>
      <c r="E7" s="308">
        <f t="shared" si="0"/>
        <v>0</v>
      </c>
      <c r="F7" s="308">
        <f>F6/$L$6</f>
        <v>7.6923076923076927E-2</v>
      </c>
      <c r="G7" s="308">
        <f t="shared" si="0"/>
        <v>0</v>
      </c>
      <c r="H7" s="308">
        <f>H6/$L$6</f>
        <v>7.6923076923076927E-2</v>
      </c>
      <c r="I7" s="308">
        <f>I6/$L$6</f>
        <v>0.69230769230769229</v>
      </c>
      <c r="J7" s="308">
        <f t="shared" si="0"/>
        <v>0.23076923076923078</v>
      </c>
      <c r="K7" s="308">
        <f t="shared" si="0"/>
        <v>0.92307692307692313</v>
      </c>
      <c r="L7" s="309">
        <f>E7+H7+K7</f>
        <v>1</v>
      </c>
    </row>
    <row r="8" spans="2:14" s="292" customFormat="1" ht="70.5" customHeight="1" thickBot="1">
      <c r="B8" s="559" t="s">
        <v>557</v>
      </c>
      <c r="C8" s="562"/>
      <c r="D8" s="562"/>
      <c r="E8" s="562"/>
      <c r="F8" s="562"/>
      <c r="G8" s="562"/>
      <c r="H8" s="562"/>
      <c r="I8" s="562"/>
      <c r="J8" s="562"/>
      <c r="K8" s="562"/>
      <c r="L8" s="562"/>
    </row>
    <row r="9" spans="2:14" ht="15.75" customHeight="1">
      <c r="B9" s="381"/>
      <c r="C9" s="381"/>
      <c r="D9" s="381"/>
      <c r="E9" s="381"/>
      <c r="F9" s="381"/>
      <c r="G9" s="381"/>
      <c r="H9" s="381"/>
      <c r="I9" s="381"/>
      <c r="J9" s="381"/>
      <c r="K9" s="381"/>
    </row>
    <row r="10" spans="2:14" ht="15.75" customHeight="1">
      <c r="B10" s="381"/>
      <c r="C10" s="381"/>
      <c r="D10" s="381"/>
      <c r="E10" s="381"/>
      <c r="F10" s="381"/>
      <c r="G10" s="381"/>
      <c r="H10" s="381"/>
      <c r="I10" s="381"/>
      <c r="J10" s="381"/>
      <c r="K10" s="381"/>
    </row>
    <row r="11" spans="2:14" ht="25.5" customHeight="1">
      <c r="B11" s="729" t="s">
        <v>347</v>
      </c>
      <c r="C11" s="730"/>
      <c r="D11" s="730"/>
      <c r="E11" s="730"/>
      <c r="F11" s="730"/>
      <c r="G11" s="730"/>
      <c r="H11" s="730"/>
      <c r="I11" s="730"/>
      <c r="J11" s="730"/>
      <c r="K11" s="730"/>
      <c r="L11" s="731"/>
    </row>
    <row r="12" spans="2:14" ht="27" customHeight="1">
      <c r="B12" s="382" t="s">
        <v>348</v>
      </c>
      <c r="C12" s="306">
        <v>0</v>
      </c>
      <c r="D12" s="306">
        <v>0</v>
      </c>
      <c r="E12" s="307">
        <f>C12+D12</f>
        <v>0</v>
      </c>
      <c r="F12" s="306">
        <v>0</v>
      </c>
      <c r="G12" s="306">
        <v>0</v>
      </c>
      <c r="H12" s="306">
        <v>0</v>
      </c>
      <c r="I12" s="306">
        <v>11</v>
      </c>
      <c r="J12" s="306">
        <v>1</v>
      </c>
      <c r="K12" s="307">
        <f>I12+J12</f>
        <v>12</v>
      </c>
      <c r="L12" s="307">
        <f>E12+H12+K12</f>
        <v>12</v>
      </c>
    </row>
    <row r="13" spans="2:14" ht="30" customHeight="1">
      <c r="B13" s="383" t="s">
        <v>349</v>
      </c>
      <c r="C13" s="308">
        <f t="shared" ref="C13:K13" si="1">C12/$L$12</f>
        <v>0</v>
      </c>
      <c r="D13" s="308">
        <f t="shared" si="1"/>
        <v>0</v>
      </c>
      <c r="E13" s="308">
        <f t="shared" si="1"/>
        <v>0</v>
      </c>
      <c r="F13" s="308">
        <f t="shared" si="1"/>
        <v>0</v>
      </c>
      <c r="G13" s="308">
        <f t="shared" si="1"/>
        <v>0</v>
      </c>
      <c r="H13" s="308">
        <f t="shared" si="1"/>
        <v>0</v>
      </c>
      <c r="I13" s="308">
        <f t="shared" si="1"/>
        <v>0.91666666666666663</v>
      </c>
      <c r="J13" s="308">
        <f t="shared" si="1"/>
        <v>8.3333333333333329E-2</v>
      </c>
      <c r="K13" s="308">
        <f t="shared" si="1"/>
        <v>1</v>
      </c>
      <c r="L13" s="309">
        <f>E13+H13+K13</f>
        <v>1</v>
      </c>
    </row>
    <row r="16" spans="2:14">
      <c r="B16" s="642" t="s">
        <v>73</v>
      </c>
      <c r="C16" s="642"/>
    </row>
    <row r="17" spans="2:3" ht="30.75" customHeight="1">
      <c r="B17" s="433" t="s">
        <v>350</v>
      </c>
      <c r="C17" s="398">
        <v>0.15379999999999999</v>
      </c>
    </row>
    <row r="18" spans="2:3" ht="30.75" customHeight="1">
      <c r="B18" s="521" t="s">
        <v>351</v>
      </c>
      <c r="C18" s="399">
        <v>0.76919999999999999</v>
      </c>
    </row>
    <row r="19" spans="2:3" ht="7.5" customHeight="1"/>
    <row r="20" spans="2:3" ht="12" customHeight="1"/>
  </sheetData>
  <sheetProtection algorithmName="SHA-512" hashValue="wKHt1AfALvbFlg0MdZjVQ0PTBId/J1iflo+kt/dcj9v0Nq1sKiGNa0onDx7nUvo91eieH246DSiT7bKnWqJu7Q==" saltValue="U2Uc5yk0Rn7KjG4YsUzu4g==" spinCount="100000" sheet="1" objects="1" scenarios="1"/>
  <mergeCells count="9">
    <mergeCell ref="B8:L8"/>
    <mergeCell ref="B16:C16"/>
    <mergeCell ref="B11:L11"/>
    <mergeCell ref="B2:L2"/>
    <mergeCell ref="B3:B4"/>
    <mergeCell ref="C3:E3"/>
    <mergeCell ref="F3:H3"/>
    <mergeCell ref="I3:K3"/>
    <mergeCell ref="B5:L5"/>
  </mergeCells>
  <pageMargins left="0.70866141732283472" right="0.70866141732283472" top="0.74803149606299213" bottom="0.74803149606299213" header="0.31496062992125984" footer="0.31496062992125984"/>
  <pageSetup paperSize="9" scale="74"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A525A-87CC-46A6-B221-7C2D33F5486C}">
  <sheetPr>
    <tabColor rgb="FF021342"/>
  </sheetPr>
  <dimension ref="B2:J35"/>
  <sheetViews>
    <sheetView showGridLines="0" zoomScale="90" zoomScaleNormal="90" workbookViewId="0">
      <selection activeCell="B2" sqref="B2:D2"/>
    </sheetView>
  </sheetViews>
  <sheetFormatPr defaultRowHeight="15"/>
  <cols>
    <col min="1" max="1" width="2.7109375" style="1" customWidth="1"/>
    <col min="2" max="2" width="56.140625" style="1" customWidth="1"/>
    <col min="3" max="3" width="66.140625" style="1" customWidth="1"/>
    <col min="4" max="4" width="70" style="1" customWidth="1"/>
    <col min="5" max="5" width="57.42578125" style="1" customWidth="1"/>
    <col min="6" max="9" width="9.140625" style="1"/>
    <col min="10" max="16" width="9.140625" style="1" customWidth="1"/>
    <col min="17" max="16384" width="9.140625" style="1"/>
  </cols>
  <sheetData>
    <row r="2" spans="2:10" ht="30" customHeight="1">
      <c r="B2" s="737" t="s">
        <v>361</v>
      </c>
      <c r="C2" s="737"/>
      <c r="D2" s="701"/>
    </row>
    <row r="3" spans="2:10" ht="24.95" customHeight="1" thickBot="1">
      <c r="B3" s="403"/>
      <c r="C3" s="404">
        <v>2023</v>
      </c>
      <c r="D3" s="404">
        <v>2024</v>
      </c>
      <c r="I3" s="743"/>
      <c r="J3" s="743"/>
    </row>
    <row r="4" spans="2:10" ht="41.25" customHeight="1">
      <c r="B4" s="384" t="s">
        <v>362</v>
      </c>
      <c r="C4" s="405">
        <v>1</v>
      </c>
      <c r="D4" s="405">
        <v>4</v>
      </c>
    </row>
    <row r="7" spans="2:10" ht="30" customHeight="1">
      <c r="B7" s="737" t="s">
        <v>363</v>
      </c>
      <c r="C7" s="737"/>
      <c r="D7" s="701"/>
    </row>
    <row r="8" spans="2:10" ht="24.95" customHeight="1" thickBot="1">
      <c r="B8" s="406"/>
      <c r="C8" s="404">
        <v>2023</v>
      </c>
      <c r="D8" s="404">
        <v>2024</v>
      </c>
    </row>
    <row r="9" spans="2:10" ht="39.75" customHeight="1">
      <c r="B9" s="384" t="s">
        <v>364</v>
      </c>
      <c r="C9" s="405">
        <v>0</v>
      </c>
      <c r="D9" s="405">
        <v>0</v>
      </c>
    </row>
    <row r="10" spans="2:10">
      <c r="C10" s="407"/>
      <c r="D10" s="407"/>
    </row>
    <row r="11" spans="2:10">
      <c r="C11" s="407"/>
      <c r="D11" s="407"/>
    </row>
    <row r="12" spans="2:10" ht="30" customHeight="1">
      <c r="B12" s="737" t="s">
        <v>483</v>
      </c>
      <c r="C12" s="737"/>
      <c r="D12" s="701"/>
    </row>
    <row r="13" spans="2:10" ht="15.75" thickBot="1">
      <c r="B13" s="406"/>
      <c r="C13" s="404">
        <v>2023</v>
      </c>
      <c r="D13" s="404">
        <v>2024</v>
      </c>
    </row>
    <row r="14" spans="2:10" ht="41.25" customHeight="1">
      <c r="B14" s="384" t="s">
        <v>365</v>
      </c>
      <c r="C14" s="405">
        <v>0</v>
      </c>
      <c r="D14" s="405">
        <v>0</v>
      </c>
    </row>
    <row r="15" spans="2:10">
      <c r="C15" s="407"/>
      <c r="D15" s="407"/>
    </row>
    <row r="16" spans="2:10" s="408" customFormat="1">
      <c r="B16" s="744"/>
      <c r="C16" s="744"/>
      <c r="D16" s="744"/>
      <c r="E16" s="409"/>
    </row>
    <row r="17" spans="2:5" ht="30" customHeight="1">
      <c r="B17" s="737" t="s">
        <v>366</v>
      </c>
      <c r="C17" s="737"/>
      <c r="D17" s="701"/>
      <c r="E17" s="6"/>
    </row>
    <row r="18" spans="2:5" ht="24.95" customHeight="1" thickBot="1">
      <c r="B18" s="406"/>
      <c r="C18" s="404">
        <v>2023</v>
      </c>
      <c r="D18" s="404">
        <v>2024</v>
      </c>
    </row>
    <row r="19" spans="2:5" ht="99.75" customHeight="1">
      <c r="B19" s="384" t="s">
        <v>367</v>
      </c>
      <c r="C19" s="410" t="s">
        <v>68</v>
      </c>
      <c r="D19" s="405">
        <v>0</v>
      </c>
    </row>
    <row r="22" spans="2:5" ht="30.75" customHeight="1">
      <c r="B22" s="737" t="s">
        <v>368</v>
      </c>
      <c r="C22" s="737"/>
      <c r="D22" s="701"/>
    </row>
    <row r="23" spans="2:5" ht="24.95" customHeight="1" thickBot="1">
      <c r="B23" s="403"/>
      <c r="C23" s="404">
        <v>2023</v>
      </c>
      <c r="D23" s="404">
        <v>2024</v>
      </c>
    </row>
    <row r="24" spans="2:5" ht="45.75" customHeight="1">
      <c r="B24" s="384" t="s">
        <v>369</v>
      </c>
      <c r="C24" s="385">
        <v>225</v>
      </c>
      <c r="D24" s="738" t="s">
        <v>484</v>
      </c>
    </row>
    <row r="25" spans="2:5" ht="45" customHeight="1">
      <c r="B25" s="384" t="s">
        <v>370</v>
      </c>
      <c r="C25" s="386">
        <v>12</v>
      </c>
      <c r="D25" s="739"/>
    </row>
    <row r="26" spans="2:5" ht="21.75" customHeight="1">
      <c r="B26" s="411"/>
    </row>
    <row r="27" spans="2:5" ht="21" customHeight="1">
      <c r="B27" s="411"/>
    </row>
    <row r="28" spans="2:5" ht="30" customHeight="1">
      <c r="B28" s="737" t="s">
        <v>485</v>
      </c>
      <c r="C28" s="737"/>
      <c r="D28" s="312"/>
      <c r="E28" s="740"/>
    </row>
    <row r="29" spans="2:5" ht="18" customHeight="1" thickBot="1">
      <c r="B29" s="344"/>
      <c r="C29" s="404">
        <v>2024</v>
      </c>
      <c r="D29" s="312"/>
      <c r="E29" s="740"/>
    </row>
    <row r="30" spans="2:5" ht="37.5" customHeight="1">
      <c r="B30" s="384" t="s">
        <v>486</v>
      </c>
      <c r="C30" s="387">
        <v>0.97</v>
      </c>
      <c r="D30" s="313"/>
      <c r="E30" s="741"/>
    </row>
    <row r="31" spans="2:5" ht="30" customHeight="1">
      <c r="B31" s="384" t="s">
        <v>487</v>
      </c>
      <c r="C31" s="358">
        <v>0.97</v>
      </c>
      <c r="D31" s="301"/>
      <c r="E31" s="741"/>
    </row>
    <row r="32" spans="2:5" ht="28.5" customHeight="1">
      <c r="B32" s="742" t="s">
        <v>371</v>
      </c>
      <c r="C32" s="742"/>
      <c r="E32" s="741"/>
    </row>
    <row r="34" spans="4:4">
      <c r="D34" s="412"/>
    </row>
    <row r="35" spans="4:4">
      <c r="D35" s="412"/>
    </row>
  </sheetData>
  <sheetProtection algorithmName="SHA-512" hashValue="G7cePsQt4DsfraqH2hcRy6niIC468SGFbBQFSqZH1SCiyIiI4tmTPYYl0HJUM46EThry8BxT0zhkceHGsiCCcA==" saltValue="wX2cdzEaeprqXaoYVdkwgA==" spinCount="100000" sheet="1" objects="1" scenarios="1"/>
  <mergeCells count="11">
    <mergeCell ref="B2:D2"/>
    <mergeCell ref="I3:J3"/>
    <mergeCell ref="B7:D7"/>
    <mergeCell ref="B12:D12"/>
    <mergeCell ref="B16:D16"/>
    <mergeCell ref="B22:D22"/>
    <mergeCell ref="D24:D25"/>
    <mergeCell ref="E28:E32"/>
    <mergeCell ref="B28:C28"/>
    <mergeCell ref="B17:D17"/>
    <mergeCell ref="B32:C3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D6B8A-B9E4-49ED-8D03-E68F2124B659}">
  <sheetPr>
    <tabColor rgb="FF021342"/>
  </sheetPr>
  <dimension ref="B2:E16"/>
  <sheetViews>
    <sheetView showGridLines="0" zoomScale="90" zoomScaleNormal="90" workbookViewId="0">
      <selection activeCell="B3" sqref="B3:D3"/>
    </sheetView>
  </sheetViews>
  <sheetFormatPr defaultRowHeight="15"/>
  <cols>
    <col min="1" max="1" width="4.85546875" customWidth="1"/>
    <col min="2" max="2" width="43.42578125" style="1" customWidth="1"/>
    <col min="3" max="3" width="26.85546875" style="1" customWidth="1"/>
    <col min="4" max="4" width="32" style="1" customWidth="1"/>
    <col min="5" max="5" width="26.42578125" customWidth="1"/>
  </cols>
  <sheetData>
    <row r="2" spans="2:5">
      <c r="B2" s="745" t="s">
        <v>69</v>
      </c>
      <c r="C2" s="746"/>
      <c r="D2" s="746"/>
      <c r="E2" s="57"/>
    </row>
    <row r="3" spans="2:5" ht="30.75" customHeight="1">
      <c r="B3" s="737" t="s">
        <v>372</v>
      </c>
      <c r="C3" s="737"/>
      <c r="D3" s="747"/>
      <c r="E3" s="57"/>
    </row>
    <row r="4" spans="2:5" ht="75.75" thickBot="1">
      <c r="B4" s="299" t="s">
        <v>373</v>
      </c>
      <c r="C4" s="300">
        <v>2023</v>
      </c>
      <c r="D4" s="300">
        <v>2024</v>
      </c>
    </row>
    <row r="5" spans="2:5" ht="45">
      <c r="B5" s="388" t="s">
        <v>374</v>
      </c>
      <c r="C5" s="389">
        <v>0</v>
      </c>
      <c r="D5" s="389">
        <v>1</v>
      </c>
    </row>
    <row r="6" spans="2:5" ht="45">
      <c r="B6" s="388" t="s">
        <v>375</v>
      </c>
      <c r="C6" s="390">
        <v>0</v>
      </c>
      <c r="D6" s="390">
        <v>0</v>
      </c>
    </row>
    <row r="7" spans="2:5" ht="30">
      <c r="B7" s="388" t="s">
        <v>380</v>
      </c>
      <c r="C7" s="390">
        <v>0</v>
      </c>
      <c r="D7" s="390">
        <v>0</v>
      </c>
    </row>
    <row r="8" spans="2:5">
      <c r="B8" s="748" t="s">
        <v>376</v>
      </c>
      <c r="C8" s="749"/>
      <c r="D8" s="749"/>
    </row>
    <row r="11" spans="2:5">
      <c r="B11" s="746" t="s">
        <v>70</v>
      </c>
      <c r="C11" s="746"/>
      <c r="D11" s="746"/>
      <c r="E11" s="298"/>
    </row>
    <row r="12" spans="2:5" ht="31.5" customHeight="1">
      <c r="B12" s="737" t="s">
        <v>377</v>
      </c>
      <c r="C12" s="737"/>
      <c r="D12" s="747"/>
      <c r="E12" s="57"/>
    </row>
    <row r="13" spans="2:5" ht="90.75" thickBot="1">
      <c r="B13" s="299" t="s">
        <v>378</v>
      </c>
      <c r="C13" s="300">
        <v>2023</v>
      </c>
      <c r="D13" s="300">
        <v>2024</v>
      </c>
    </row>
    <row r="14" spans="2:5" ht="45">
      <c r="B14" s="388" t="s">
        <v>379</v>
      </c>
      <c r="C14" s="389">
        <v>0</v>
      </c>
      <c r="D14" s="389">
        <v>0</v>
      </c>
    </row>
    <row r="15" spans="2:5" ht="45">
      <c r="B15" s="388" t="s">
        <v>375</v>
      </c>
      <c r="C15" s="390">
        <v>0</v>
      </c>
      <c r="D15" s="390">
        <v>0</v>
      </c>
    </row>
    <row r="16" spans="2:5" ht="30">
      <c r="B16" s="388" t="s">
        <v>380</v>
      </c>
      <c r="C16" s="390">
        <v>0</v>
      </c>
      <c r="D16" s="390">
        <v>0</v>
      </c>
    </row>
  </sheetData>
  <sheetProtection algorithmName="SHA-512" hashValue="6drrjBribatxGb9kEMLLDvqAXaTJpDtHdh0BqU79DKD90wi+OpmiT3Mr80EeaoS7hg4aQy22sO6JmQdvAsplMQ==" saltValue="CO9AgSjt0CGOPv3QB+dNIg==" spinCount="100000" sheet="1" objects="1" scenarios="1"/>
  <mergeCells count="5">
    <mergeCell ref="B2:D2"/>
    <mergeCell ref="B3:D3"/>
    <mergeCell ref="B8:D8"/>
    <mergeCell ref="B11:D11"/>
    <mergeCell ref="B12:D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432A5D3B0172B4388DF525A30C14488" ma:contentTypeVersion="6" ma:contentTypeDescription="Create a new document." ma:contentTypeScope="" ma:versionID="21227f023dceb59783d075a5702c387a">
  <xsd:schema xmlns:xsd="http://www.w3.org/2001/XMLSchema" xmlns:xs="http://www.w3.org/2001/XMLSchema" xmlns:p="http://schemas.microsoft.com/office/2006/metadata/properties" xmlns:ns2="c38b7329-8cd0-4fb0-9799-ce1547589f25" xmlns:ns3="60068cee-9525-4dd8-8d1e-84c3e471e5d3" targetNamespace="http://schemas.microsoft.com/office/2006/metadata/properties" ma:root="true" ma:fieldsID="fe170e8529f7b1693582c37275a138eb" ns2:_="" ns3:_="">
    <xsd:import namespace="c38b7329-8cd0-4fb0-9799-ce1547589f25"/>
    <xsd:import namespace="60068cee-9525-4dd8-8d1e-84c3e471e5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8b7329-8cd0-4fb0-9799-ce1547589f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068cee-9525-4dd8-8d1e-84c3e471e5d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F259DB-8CD4-4C4B-99CC-417DAC9B54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8b7329-8cd0-4fb0-9799-ce1547589f25"/>
    <ds:schemaRef ds:uri="60068cee-9525-4dd8-8d1e-84c3e471e5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173610D-0ABF-4A40-9021-295EE262497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5A37690-0059-47FB-824E-6C77AF4CBB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Cover</vt:lpstr>
      <vt:lpstr>Περιεχόμενα</vt:lpstr>
      <vt:lpstr>Περιβάλλον</vt:lpstr>
      <vt:lpstr>Επίδραση Εργοδότη</vt:lpstr>
      <vt:lpstr>Δείκτες Αποδοχών</vt:lpstr>
      <vt:lpstr>Digital Banking </vt:lpstr>
      <vt:lpstr>Όργανα Διακυβέρνησης</vt:lpstr>
      <vt:lpstr>Ηθική Ακεραιότητα</vt:lpstr>
      <vt:lpstr>Υπεύθυνη Πληροφόρηση</vt:lpstr>
      <vt:lpstr>Σχέσεις με Προμηθευτές</vt:lpstr>
      <vt:lpstr>Βιώσιμη χρηματοδότηση</vt:lpstr>
      <vt:lpstr>ESMS </vt:lpstr>
      <vt:lpstr>Αρχές Αναφοράς Πληροφοριών</vt:lpstr>
      <vt:lpstr>'Επίδραση Εργοδότη'!Print_Area</vt:lpstr>
      <vt:lpstr>Περιεχόμενα!Print_Area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2025-11-25T11:08:50Z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0x0101003432A5D3B0172B4388DF525A30C14488</vt:lpwstr>
  </property>
  <property fmtid="{D5CDD505-2E9C-101B-9397-08002B2CF9AE}" pid="3" name="MSIP_Label_ea60d57e-af5b-4752-ac57-3e4f28ca11dc_Enabled">
    <vt:lpwstr>true</vt:lpwstr>
  </property>
  <property fmtid="{D5CDD505-2E9C-101B-9397-08002B2CF9AE}" pid="4" name="MSIP_Label_ea60d57e-af5b-4752-ac57-3e4f28ca11dc_SetDate">
    <vt:lpwstr>2024-07-16T09:33:52Z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14a3ec2a-9cc9-44a8-9285-144e10f8b09e</vt:lpwstr>
  </property>
  <property fmtid="{D5CDD505-2E9C-101B-9397-08002B2CF9AE}" pid="9" name="MSIP_Label_ea60d57e-af5b-4752-ac57-3e4f28ca11dc_ContentBits">
    <vt:lpwstr>0</vt:lpwstr>
  </property>
</Properties>
</file>